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Kasutuslepingud_Üürilepingud\RKAS_YLEP muudatused\"/>
    </mc:Choice>
  </mc:AlternateContent>
  <bookViews>
    <workbookView xWindow="22930" yWindow="-110" windowWidth="30940" windowHeight="16900"/>
  </bookViews>
  <sheets>
    <sheet name="Lisa 3" sheetId="2" r:id="rId1"/>
    <sheet name="Annuiteetgraafik (lisa 6.2)" sheetId="4" r:id="rId2"/>
    <sheet name="Annuiteetgraafik (lisa 6.3)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2" l="1"/>
  <c r="H34" i="2"/>
  <c r="F35" i="2"/>
  <c r="F34" i="2"/>
  <c r="H32" i="2"/>
  <c r="G32" i="2"/>
  <c r="G33" i="2" s="1"/>
  <c r="H31" i="2"/>
  <c r="H33" i="2" s="1"/>
  <c r="G31" i="2"/>
  <c r="G29" i="2"/>
  <c r="H29" i="2"/>
  <c r="G28" i="2"/>
  <c r="G27" i="2"/>
  <c r="G26" i="2"/>
  <c r="G24" i="2"/>
  <c r="E28" i="2"/>
  <c r="E27" i="2"/>
  <c r="E26" i="2"/>
  <c r="E24" i="2"/>
  <c r="G21" i="2"/>
  <c r="G20" i="2"/>
  <c r="G19" i="2"/>
  <c r="G18" i="2"/>
  <c r="G17" i="2"/>
  <c r="G16" i="2"/>
  <c r="H21" i="2"/>
  <c r="H20" i="2"/>
  <c r="H19" i="2"/>
  <c r="H18" i="2"/>
  <c r="H17" i="2"/>
  <c r="H16" i="2"/>
  <c r="G15" i="2"/>
  <c r="H15" i="2"/>
  <c r="G14" i="2"/>
  <c r="G13" i="2"/>
  <c r="H14" i="2"/>
  <c r="H13" i="2"/>
  <c r="E13" i="2"/>
  <c r="E14" i="2"/>
  <c r="F14" i="2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17" i="5"/>
  <c r="A16" i="5"/>
  <c r="E10" i="5"/>
  <c r="E39" i="5" s="1"/>
  <c r="D10" i="5"/>
  <c r="D11" i="5" s="1"/>
  <c r="E23" i="5" l="1"/>
  <c r="E16" i="5"/>
  <c r="F16" i="5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E28" i="5"/>
  <c r="E24" i="5"/>
  <c r="E27" i="5"/>
  <c r="E31" i="5"/>
  <c r="E32" i="5"/>
  <c r="E19" i="5"/>
  <c r="E35" i="5"/>
  <c r="E20" i="5"/>
  <c r="E36" i="5"/>
  <c r="E18" i="5"/>
  <c r="E22" i="5"/>
  <c r="E26" i="5"/>
  <c r="E30" i="5"/>
  <c r="E34" i="5"/>
  <c r="E38" i="5"/>
  <c r="C16" i="5"/>
  <c r="E17" i="5"/>
  <c r="E21" i="5"/>
  <c r="E25" i="5"/>
  <c r="E29" i="5"/>
  <c r="E33" i="5"/>
  <c r="E37" i="5"/>
  <c r="D16" i="5" l="1"/>
  <c r="G16" i="5"/>
  <c r="C17" i="5" s="1"/>
  <c r="G17" i="5" l="1"/>
  <c r="C18" i="5" s="1"/>
  <c r="D17" i="5"/>
  <c r="G18" i="5" l="1"/>
  <c r="C19" i="5" s="1"/>
  <c r="D18" i="5"/>
  <c r="D19" i="5" l="1"/>
  <c r="G19" i="5"/>
  <c r="C20" i="5" s="1"/>
  <c r="D20" i="5" l="1"/>
  <c r="G20" i="5"/>
  <c r="C21" i="5" s="1"/>
  <c r="D21" i="5" l="1"/>
  <c r="G21" i="5"/>
  <c r="C22" i="5" s="1"/>
  <c r="G22" i="5" l="1"/>
  <c r="C23" i="5" s="1"/>
  <c r="D22" i="5"/>
  <c r="G23" i="5" l="1"/>
  <c r="C24" i="5" s="1"/>
  <c r="D23" i="5"/>
  <c r="D24" i="5" l="1"/>
  <c r="G24" i="5"/>
  <c r="C25" i="5" s="1"/>
  <c r="D25" i="5" l="1"/>
  <c r="G25" i="5"/>
  <c r="C26" i="5" s="1"/>
  <c r="G26" i="5" l="1"/>
  <c r="C27" i="5" s="1"/>
  <c r="D26" i="5"/>
  <c r="G27" i="5" l="1"/>
  <c r="C28" i="5" s="1"/>
  <c r="D27" i="5"/>
  <c r="D28" i="5" l="1"/>
  <c r="G28" i="5"/>
  <c r="C29" i="5" s="1"/>
  <c r="G29" i="5" l="1"/>
  <c r="C30" i="5" s="1"/>
  <c r="D29" i="5"/>
  <c r="G30" i="5" l="1"/>
  <c r="C31" i="5" s="1"/>
  <c r="D30" i="5"/>
  <c r="G31" i="5" l="1"/>
  <c r="C32" i="5" s="1"/>
  <c r="D31" i="5"/>
  <c r="D32" i="5" l="1"/>
  <c r="G32" i="5"/>
  <c r="C33" i="5" s="1"/>
  <c r="D33" i="5" l="1"/>
  <c r="G33" i="5"/>
  <c r="C34" i="5" s="1"/>
  <c r="G34" i="5" l="1"/>
  <c r="C35" i="5" s="1"/>
  <c r="D34" i="5"/>
  <c r="D35" i="5" l="1"/>
  <c r="G35" i="5"/>
  <c r="C36" i="5" s="1"/>
  <c r="D36" i="5" l="1"/>
  <c r="G36" i="5"/>
  <c r="C37" i="5" s="1"/>
  <c r="D37" i="5" l="1"/>
  <c r="G37" i="5"/>
  <c r="C38" i="5" s="1"/>
  <c r="G38" i="5" l="1"/>
  <c r="C39" i="5" s="1"/>
  <c r="D38" i="5"/>
  <c r="G39" i="5" l="1"/>
  <c r="D39" i="5"/>
  <c r="E20" i="2"/>
  <c r="F13" i="2" l="1"/>
  <c r="F21" i="2" s="1"/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16" i="4"/>
  <c r="A17" i="4" s="1"/>
  <c r="E10" i="4"/>
  <c r="E50" i="4" s="1"/>
  <c r="D10" i="4"/>
  <c r="D11" i="4" s="1"/>
  <c r="F16" i="4" l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C16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F29" i="2"/>
  <c r="E16" i="2"/>
  <c r="E17" i="2"/>
  <c r="E18" i="2"/>
  <c r="E19" i="2"/>
  <c r="E15" i="2"/>
  <c r="E21" i="2" l="1"/>
  <c r="D16" i="4"/>
  <c r="G16" i="4"/>
  <c r="C17" i="4" s="1"/>
  <c r="G17" i="4" l="1"/>
  <c r="C18" i="4" s="1"/>
  <c r="D17" i="4"/>
  <c r="D18" i="4" l="1"/>
  <c r="G18" i="4"/>
  <c r="C19" i="4" s="1"/>
  <c r="G19" i="4" l="1"/>
  <c r="C20" i="4" s="1"/>
  <c r="D19" i="4"/>
  <c r="D20" i="4" l="1"/>
  <c r="G20" i="4"/>
  <c r="C21" i="4" s="1"/>
  <c r="G21" i="4" l="1"/>
  <c r="C22" i="4" s="1"/>
  <c r="D21" i="4"/>
  <c r="D22" i="4" l="1"/>
  <c r="G22" i="4"/>
  <c r="C23" i="4" s="1"/>
  <c r="G23" i="4" l="1"/>
  <c r="C24" i="4" s="1"/>
  <c r="D23" i="4"/>
  <c r="D24" i="4" l="1"/>
  <c r="G24" i="4"/>
  <c r="C25" i="4" s="1"/>
  <c r="G25" i="4" l="1"/>
  <c r="C26" i="4" s="1"/>
  <c r="D25" i="4"/>
  <c r="D26" i="4" l="1"/>
  <c r="G26" i="4"/>
  <c r="C27" i="4" s="1"/>
  <c r="F31" i="2"/>
  <c r="F32" i="2" l="1"/>
  <c r="G27" i="4"/>
  <c r="C28" i="4" s="1"/>
  <c r="D27" i="4"/>
  <c r="D28" i="4" l="1"/>
  <c r="G28" i="4"/>
  <c r="C29" i="4" s="1"/>
  <c r="E29" i="2"/>
  <c r="E31" i="2" s="1"/>
  <c r="E32" i="2" s="1"/>
  <c r="E33" i="2" s="1"/>
  <c r="F33" i="2"/>
  <c r="G29" i="4" l="1"/>
  <c r="C30" i="4" s="1"/>
  <c r="D29" i="4"/>
  <c r="D30" i="4" l="1"/>
  <c r="G30" i="4"/>
  <c r="C31" i="4" s="1"/>
  <c r="G31" i="4" l="1"/>
  <c r="C32" i="4" s="1"/>
  <c r="D31" i="4"/>
  <c r="D32" i="4" l="1"/>
  <c r="G32" i="4"/>
  <c r="C33" i="4" s="1"/>
  <c r="G33" i="4" l="1"/>
  <c r="C34" i="4" s="1"/>
  <c r="D33" i="4"/>
  <c r="D34" i="4" l="1"/>
  <c r="G34" i="4"/>
  <c r="C35" i="4" s="1"/>
  <c r="G35" i="4" l="1"/>
  <c r="C36" i="4" s="1"/>
  <c r="D35" i="4"/>
  <c r="D36" i="4" l="1"/>
  <c r="G36" i="4"/>
  <c r="C37" i="4" s="1"/>
  <c r="G37" i="4" l="1"/>
  <c r="C38" i="4" s="1"/>
  <c r="D37" i="4"/>
  <c r="D38" i="4" l="1"/>
  <c r="G38" i="4"/>
  <c r="C39" i="4" s="1"/>
  <c r="G39" i="4" l="1"/>
  <c r="C40" i="4" s="1"/>
  <c r="D39" i="4"/>
  <c r="D40" i="4" l="1"/>
  <c r="G40" i="4"/>
  <c r="C41" i="4" s="1"/>
  <c r="G41" i="4" l="1"/>
  <c r="C42" i="4" s="1"/>
  <c r="D41" i="4"/>
  <c r="D42" i="4" l="1"/>
  <c r="G42" i="4"/>
  <c r="C43" i="4" s="1"/>
  <c r="G43" i="4" l="1"/>
  <c r="C44" i="4" s="1"/>
  <c r="D43" i="4"/>
  <c r="D44" i="4" l="1"/>
  <c r="G44" i="4"/>
  <c r="C45" i="4" s="1"/>
  <c r="G45" i="4" l="1"/>
  <c r="C46" i="4" s="1"/>
  <c r="D45" i="4"/>
  <c r="D46" i="4" l="1"/>
  <c r="G46" i="4"/>
  <c r="C47" i="4" s="1"/>
  <c r="G47" i="4" l="1"/>
  <c r="C48" i="4" s="1"/>
  <c r="D47" i="4"/>
  <c r="D48" i="4" l="1"/>
  <c r="G48" i="4"/>
  <c r="C49" i="4" s="1"/>
  <c r="G49" i="4" l="1"/>
  <c r="C50" i="4" s="1"/>
  <c r="D49" i="4"/>
  <c r="D50" i="4" l="1"/>
  <c r="G50" i="4"/>
  <c r="C51" i="4" s="1"/>
  <c r="G51" i="4" l="1"/>
  <c r="D51" i="4"/>
</calcChain>
</file>

<file path=xl/sharedStrings.xml><?xml version="1.0" encoding="utf-8"?>
<sst xmlns="http://schemas.openxmlformats.org/spreadsheetml/2006/main" count="99" uniqueCount="67">
  <si>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</si>
  <si>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</si>
  <si>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</si>
  <si>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</si>
  <si>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</si>
  <si>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</si>
  <si>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</si>
  <si>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</si>
  <si>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</si>
  <si>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</si>
  <si>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</si>
  <si>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</si>
  <si>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</si>
  <si>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</si>
  <si>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</si>
  <si>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</si>
  <si>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</si>
  <si>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</si>
  <si>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</si>
  <si>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</si>
  <si>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</si>
  <si>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</si>
  <si>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</si>
  <si>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</si>
  <si>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</si>
  <si>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</si>
  <si>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</si>
  <si>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Heakord (330, 340, 350)</t>
  </si>
  <si>
    <t>Tarbimisteenused</t>
  </si>
  <si>
    <t>teenuse hinna, tarbimise muutus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</si>
  <si>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</si>
  <si>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</si>
  <si>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</si>
  <si>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</si>
  <si>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Politsei- ja Piirivalveamet</t>
  </si>
  <si>
    <t xml:space="preserve">Lisa 3 üürilepingule nr Ü4782/12 </t>
  </si>
  <si>
    <t>Läänemaa, Haapsalu linn, Lossiplats 4</t>
  </si>
  <si>
    <t>Maksete algus</t>
  </si>
  <si>
    <t>Maksete arv</t>
  </si>
  <si>
    <t>Pisiparendus</t>
  </si>
  <si>
    <t>EUR (km-ta)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</si>
  <si>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</si>
  <si>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</si>
  <si>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</si>
  <si>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</si>
  <si>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</si>
  <si>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</si>
  <si>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</si>
  <si>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</si>
  <si>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</si>
  <si>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</si>
  <si>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</si>
  <si>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Lossiplats 4, Haapsalu</t>
  </si>
  <si>
    <t>Kapitalikomponent (lisa 6.2 alusel)</t>
  </si>
  <si>
    <t>ei indekseerita</t>
  </si>
  <si>
    <r>
      <t xml:space="preserve">indekseerimine </t>
    </r>
    <r>
      <rPr>
        <sz val="11"/>
        <color indexed="8"/>
        <rFont val="Times New Roman"/>
        <family val="1"/>
      </rPr>
      <t>31. dets THI, koefitsient 1, max 3%</t>
    </r>
  </si>
  <si>
    <t>tasumine 01.01.2020 - 31.12.2022</t>
  </si>
  <si>
    <t>teenuse hinna muutus</t>
  </si>
  <si>
    <t>tasumine tegeliku kulu alusel, esitatud kuluprognoos</t>
  </si>
  <si>
    <t>Kapitalikomponendi annuiteetmaksegraafik - Lossiplats 4, Haapsalu linn</t>
  </si>
  <si>
    <t>Kapitali tulumäär 2020 II pa</t>
  </si>
  <si>
    <t>Kapitalikomponent (lisa 6.3 alusel)</t>
  </si>
  <si>
    <t>tasumine 01.01.2021 - 31.12.2022</t>
  </si>
  <si>
    <t>01.01.2021 - 31.12.2021</t>
  </si>
  <si>
    <t>01.01.2022 - 31.12.2022</t>
  </si>
  <si>
    <t>12 kuud</t>
  </si>
  <si>
    <t>Üür ja kõrvalteenuste tasu 01.01.2021 - 31.12.2022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</si>
</sst>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&quot; &quot;;[Red]&quot;-&quot;#,##0.00&quot; &quot;"/>
    <numFmt numFmtId="166" formatCode="d&quot;.&quot;mm&quot;.&quot;yyyy"/>
    <numFmt numFmtId="167" formatCode="0.000%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16" fillId="0" borderId="0"/>
  </cellStyleXfs>
  <cellXfs count="15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7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0" xfId="0" applyFont="1" applyFill="1"/>
    <xf numFmtId="4" fontId="8" fillId="3" borderId="9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/>
    <xf numFmtId="4" fontId="7" fillId="4" borderId="11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4" fontId="5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7" fillId="0" borderId="9" xfId="0" applyNumberFormat="1" applyFont="1" applyBorder="1"/>
    <xf numFmtId="4" fontId="2" fillId="0" borderId="15" xfId="0" applyNumberFormat="1" applyFont="1" applyBorder="1"/>
    <xf numFmtId="0" fontId="5" fillId="0" borderId="16" xfId="0" applyFont="1" applyBorder="1"/>
    <xf numFmtId="0" fontId="7" fillId="2" borderId="17" xfId="0" applyFont="1" applyFill="1" applyBorder="1" applyAlignment="1">
      <alignment horizontal="center" wrapText="1"/>
    </xf>
    <xf numFmtId="4" fontId="5" fillId="3" borderId="18" xfId="0" applyNumberFormat="1" applyFont="1" applyFill="1" applyBorder="1" applyAlignment="1">
      <alignment horizontal="center" wrapText="1"/>
    </xf>
    <xf numFmtId="4" fontId="5" fillId="0" borderId="18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wrapText="1"/>
    </xf>
    <xf numFmtId="4" fontId="5" fillId="3" borderId="20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horizontal="right"/>
    </xf>
    <xf numFmtId="4" fontId="7" fillId="4" borderId="13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8" xfId="0" applyFont="1" applyBorder="1"/>
    <xf numFmtId="4" fontId="7" fillId="3" borderId="5" xfId="0" applyNumberFormat="1" applyFont="1" applyFill="1" applyBorder="1" applyAlignment="1">
      <alignment horizontal="right"/>
    </xf>
    <xf numFmtId="0" fontId="7" fillId="2" borderId="25" xfId="0" applyFont="1" applyFill="1" applyBorder="1" applyAlignment="1">
      <alignment horizontal="center" wrapText="1"/>
    </xf>
    <xf numFmtId="0" fontId="9" fillId="0" borderId="0" xfId="0" applyFont="1"/>
    <xf numFmtId="0" fontId="4" fillId="0" borderId="22" xfId="0" applyFont="1" applyBorder="1"/>
    <xf numFmtId="164" fontId="4" fillId="3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wrapText="1"/>
    </xf>
    <xf numFmtId="4" fontId="11" fillId="3" borderId="6" xfId="0" applyNumberFormat="1" applyFont="1" applyFill="1" applyBorder="1" applyAlignment="1">
      <alignment horizontal="right"/>
    </xf>
    <xf numFmtId="4" fontId="11" fillId="3" borderId="20" xfId="0" applyNumberFormat="1" applyFont="1" applyFill="1" applyBorder="1" applyAlignment="1">
      <alignment horizontal="right" wrapText="1"/>
    </xf>
    <xf numFmtId="4" fontId="11" fillId="0" borderId="20" xfId="0" applyNumberFormat="1" applyFont="1" applyBorder="1"/>
    <xf numFmtId="4" fontId="11" fillId="3" borderId="20" xfId="0" applyNumberFormat="1" applyFont="1" applyFill="1" applyBorder="1"/>
    <xf numFmtId="0" fontId="12" fillId="0" borderId="0" xfId="0" applyFont="1"/>
    <xf numFmtId="0" fontId="4" fillId="0" borderId="0" xfId="0" applyFont="1" applyAlignment="1">
      <alignment horizontal="right"/>
    </xf>
    <xf numFmtId="4" fontId="7" fillId="3" borderId="18" xfId="0" applyNumberFormat="1" applyFont="1" applyFill="1" applyBorder="1" applyAlignment="1">
      <alignment horizontal="right"/>
    </xf>
    <xf numFmtId="4" fontId="7" fillId="4" borderId="31" xfId="0" applyNumberFormat="1" applyFont="1" applyFill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center"/>
    </xf>
    <xf numFmtId="4" fontId="7" fillId="2" borderId="19" xfId="0" applyNumberFormat="1" applyFont="1" applyFill="1" applyBorder="1" applyAlignment="1">
      <alignment horizontal="center"/>
    </xf>
    <xf numFmtId="4" fontId="7" fillId="2" borderId="20" xfId="0" applyNumberFormat="1" applyFont="1" applyFill="1" applyBorder="1" applyAlignment="1">
      <alignment horizontal="center"/>
    </xf>
    <xf numFmtId="0" fontId="16" fillId="3" borderId="0" xfId="2" applyFill="1"/>
    <xf numFmtId="0" fontId="17" fillId="5" borderId="0" xfId="2" applyFont="1" applyFill="1" applyAlignment="1">
      <alignment horizontal="right"/>
    </xf>
    <xf numFmtId="0" fontId="0" fillId="3" borderId="0" xfId="0" applyFill="1"/>
    <xf numFmtId="0" fontId="18" fillId="5" borderId="0" xfId="2" applyFont="1" applyFill="1"/>
    <xf numFmtId="0" fontId="18" fillId="5" borderId="0" xfId="2" applyFont="1" applyFill="1" applyAlignment="1">
      <alignment horizontal="right"/>
    </xf>
    <xf numFmtId="0" fontId="19" fillId="5" borderId="0" xfId="2" applyFont="1" applyFill="1"/>
    <xf numFmtId="0" fontId="20" fillId="5" borderId="0" xfId="2" applyFont="1" applyFill="1"/>
    <xf numFmtId="4" fontId="16" fillId="5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16" fillId="6" borderId="32" xfId="2" applyFill="1" applyBorder="1"/>
    <xf numFmtId="0" fontId="16" fillId="5" borderId="30" xfId="2" applyFill="1" applyBorder="1"/>
    <xf numFmtId="0" fontId="0" fillId="3" borderId="30" xfId="0" applyFill="1" applyBorder="1"/>
    <xf numFmtId="166" fontId="16" fillId="6" borderId="30" xfId="2" applyNumberFormat="1" applyFill="1" applyBorder="1"/>
    <xf numFmtId="0" fontId="16" fillId="6" borderId="26" xfId="2" applyFill="1" applyBorder="1"/>
    <xf numFmtId="0" fontId="15" fillId="3" borderId="0" xfId="0" applyFont="1" applyFill="1" applyProtection="1">
      <protection hidden="1"/>
    </xf>
    <xf numFmtId="0" fontId="16" fillId="6" borderId="33" xfId="2" applyFill="1" applyBorder="1"/>
    <xf numFmtId="0" fontId="16" fillId="5" borderId="0" xfId="2" applyFill="1"/>
    <xf numFmtId="1" fontId="16" fillId="6" borderId="0" xfId="2" applyNumberFormat="1" applyFill="1"/>
    <xf numFmtId="0" fontId="16" fillId="6" borderId="27" xfId="2" applyFill="1" applyBorder="1"/>
    <xf numFmtId="164" fontId="0" fillId="3" borderId="0" xfId="0" applyNumberFormat="1" applyFill="1" applyProtection="1">
      <protection hidden="1"/>
    </xf>
    <xf numFmtId="10" fontId="16" fillId="6" borderId="0" xfId="1" applyNumberFormat="1" applyFont="1" applyFill="1" applyBorder="1"/>
    <xf numFmtId="164" fontId="15" fillId="3" borderId="0" xfId="0" applyNumberFormat="1" applyFont="1" applyFill="1" applyProtection="1">
      <protection hidden="1"/>
    </xf>
    <xf numFmtId="166" fontId="0" fillId="3" borderId="0" xfId="0" applyNumberFormat="1" applyFill="1"/>
    <xf numFmtId="4" fontId="16" fillId="6" borderId="0" xfId="2" applyNumberFormat="1" applyFill="1"/>
    <xf numFmtId="0" fontId="16" fillId="6" borderId="23" xfId="2" applyFill="1" applyBorder="1"/>
    <xf numFmtId="0" fontId="16" fillId="5" borderId="34" xfId="2" applyFill="1" applyBorder="1"/>
    <xf numFmtId="0" fontId="0" fillId="3" borderId="34" xfId="0" applyFill="1" applyBorder="1"/>
    <xf numFmtId="167" fontId="16" fillId="6" borderId="34" xfId="2" applyNumberFormat="1" applyFill="1" applyBorder="1"/>
    <xf numFmtId="0" fontId="16" fillId="6" borderId="25" xfId="2" applyFill="1" applyBorder="1"/>
    <xf numFmtId="0" fontId="21" fillId="3" borderId="0" xfId="2" applyFont="1" applyFill="1"/>
    <xf numFmtId="0" fontId="16" fillId="6" borderId="0" xfId="2" applyFill="1"/>
    <xf numFmtId="167" fontId="16" fillId="6" borderId="0" xfId="2" applyNumberFormat="1" applyFill="1"/>
    <xf numFmtId="0" fontId="22" fillId="5" borderId="35" xfId="2" applyFont="1" applyFill="1" applyBorder="1" applyAlignment="1">
      <alignment horizontal="right"/>
    </xf>
    <xf numFmtId="166" fontId="23" fillId="5" borderId="0" xfId="2" applyNumberFormat="1" applyFont="1" applyFill="1"/>
    <xf numFmtId="165" fontId="16" fillId="5" borderId="0" xfId="2" applyNumberFormat="1" applyFill="1"/>
    <xf numFmtId="0" fontId="7" fillId="3" borderId="36" xfId="0" applyFont="1" applyFill="1" applyBorder="1" applyAlignment="1">
      <alignment horizontal="left"/>
    </xf>
    <xf numFmtId="0" fontId="7" fillId="3" borderId="5" xfId="0" applyFont="1" applyFill="1" applyBorder="1"/>
    <xf numFmtId="0" fontId="5" fillId="0" borderId="0" xfId="0" applyFont="1" applyBorder="1"/>
    <xf numFmtId="0" fontId="13" fillId="3" borderId="16" xfId="0" applyFont="1" applyFill="1" applyBorder="1"/>
    <xf numFmtId="0" fontId="13" fillId="3" borderId="37" xfId="0" applyFont="1" applyFill="1" applyBorder="1" applyAlignment="1">
      <alignment horizontal="center"/>
    </xf>
    <xf numFmtId="4" fontId="11" fillId="0" borderId="6" xfId="0" applyNumberFormat="1" applyFont="1" applyBorder="1"/>
    <xf numFmtId="4" fontId="5" fillId="3" borderId="6" xfId="0" applyNumberFormat="1" applyFont="1" applyFill="1" applyBorder="1" applyAlignment="1">
      <alignment wrapText="1"/>
    </xf>
    <xf numFmtId="166" fontId="0" fillId="0" borderId="0" xfId="0" applyNumberFormat="1"/>
    <xf numFmtId="167" fontId="16" fillId="0" borderId="34" xfId="2" applyNumberFormat="1" applyBorder="1"/>
    <xf numFmtId="2" fontId="16" fillId="5" borderId="0" xfId="2" applyNumberFormat="1" applyFill="1"/>
    <xf numFmtId="0" fontId="7" fillId="3" borderId="8" xfId="0" applyFont="1" applyFill="1" applyBorder="1"/>
    <xf numFmtId="0" fontId="7" fillId="0" borderId="0" xfId="0" applyFont="1" applyBorder="1"/>
    <xf numFmtId="4" fontId="5" fillId="3" borderId="34" xfId="0" applyNumberFormat="1" applyFont="1" applyFill="1" applyBorder="1" applyAlignment="1">
      <alignment wrapText="1"/>
    </xf>
    <xf numFmtId="4" fontId="7" fillId="2" borderId="8" xfId="0" applyNumberFormat="1" applyFont="1" applyFill="1" applyBorder="1" applyAlignment="1">
      <alignment horizontal="right"/>
    </xf>
    <xf numFmtId="4" fontId="7" fillId="3" borderId="8" xfId="0" applyNumberFormat="1" applyFont="1" applyFill="1" applyBorder="1" applyAlignment="1">
      <alignment horizontal="right"/>
    </xf>
    <xf numFmtId="4" fontId="7" fillId="4" borderId="12" xfId="0" applyNumberFormat="1" applyFont="1" applyFill="1" applyBorder="1" applyAlignment="1">
      <alignment horizontal="right"/>
    </xf>
    <xf numFmtId="4" fontId="7" fillId="2" borderId="18" xfId="0" applyNumberFormat="1" applyFont="1" applyFill="1" applyBorder="1" applyAlignment="1">
      <alignment horizontal="right"/>
    </xf>
    <xf numFmtId="4" fontId="7" fillId="4" borderId="41" xfId="0" applyNumberFormat="1" applyFont="1" applyFill="1" applyBorder="1" applyAlignment="1">
      <alignment horizontal="right"/>
    </xf>
    <xf numFmtId="4" fontId="5" fillId="0" borderId="40" xfId="0" applyNumberFormat="1" applyFont="1" applyBorder="1" applyAlignment="1">
      <alignment wrapText="1"/>
    </xf>
    <xf numFmtId="4" fontId="11" fillId="3" borderId="5" xfId="0" applyNumberFormat="1" applyFont="1" applyFill="1" applyBorder="1" applyAlignment="1">
      <alignment horizontal="right" wrapText="1"/>
    </xf>
    <xf numFmtId="4" fontId="11" fillId="0" borderId="5" xfId="0" applyNumberFormat="1" applyFont="1" applyBorder="1"/>
    <xf numFmtId="4" fontId="11" fillId="0" borderId="40" xfId="0" applyNumberFormat="1" applyFont="1" applyBorder="1"/>
    <xf numFmtId="4" fontId="11" fillId="0" borderId="37" xfId="0" applyNumberFormat="1" applyFont="1" applyBorder="1"/>
    <xf numFmtId="0" fontId="6" fillId="0" borderId="21" xfId="0" applyFont="1" applyBorder="1" applyAlignment="1">
      <alignment horizontal="left" wrapText="1"/>
    </xf>
    <xf numFmtId="0" fontId="5" fillId="0" borderId="12" xfId="0" applyFont="1" applyBorder="1"/>
    <xf numFmtId="0" fontId="5" fillId="0" borderId="14" xfId="0" applyFont="1" applyBorder="1"/>
    <xf numFmtId="4" fontId="5" fillId="3" borderId="39" xfId="0" applyNumberFormat="1" applyFont="1" applyFill="1" applyBorder="1" applyAlignment="1">
      <alignment wrapText="1"/>
    </xf>
    <xf numFmtId="4" fontId="5" fillId="0" borderId="38" xfId="0" applyNumberFormat="1" applyFont="1" applyBorder="1" applyAlignment="1">
      <alignment wrapText="1"/>
    </xf>
    <xf numFmtId="4" fontId="11" fillId="3" borderId="6" xfId="0" applyNumberFormat="1" applyFont="1" applyFill="1" applyBorder="1" applyAlignment="1">
      <alignment horizontal="right" wrapText="1"/>
    </xf>
    <xf numFmtId="4" fontId="13" fillId="0" borderId="9" xfId="0" applyNumberFormat="1" applyFont="1" applyBorder="1"/>
    <xf numFmtId="4" fontId="13" fillId="0" borderId="14" xfId="0" applyNumberFormat="1" applyFont="1" applyBorder="1"/>
    <xf numFmtId="4" fontId="5" fillId="0" borderId="43" xfId="0" applyNumberFormat="1" applyFont="1" applyBorder="1" applyAlignment="1">
      <alignment horizontal="center"/>
    </xf>
    <xf numFmtId="4" fontId="5" fillId="0" borderId="44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6" xfId="0" applyFont="1" applyBorder="1"/>
    <xf numFmtId="4" fontId="5" fillId="0" borderId="25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7" fillId="0" borderId="0" xfId="0" applyFont="1" applyAlignment="1">
      <alignment horizontal="left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/>
    </xf>
  </cellXfs>
  <cellStyles count="3">
    <cellStyle name="Normaallaad 4" xfId="2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tabSelected="1" zoomScale="90" zoomScaleNormal="90" workbookViewId="0">
      <selection activeCell="I38" sqref="I38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6.54296875" style="1" customWidth="1"/>
    <col min="5" max="5" width="14.1796875" style="1" customWidth="1"/>
    <col min="6" max="8" width="14.7265625" style="1" customWidth="1"/>
    <col min="9" max="9" width="24.54296875" style="1" customWidth="1"/>
    <col min="10" max="10" width="36.54296875" style="1" customWidth="1"/>
    <col min="11" max="16384" width="9.1796875" style="1"/>
  </cols>
  <sheetData>
    <row r="1" spans="1:10" x14ac:dyDescent="0.3">
      <c r="I1" s="60"/>
      <c r="J1" s="61" t="s">
        <v>35</v>
      </c>
    </row>
    <row r="2" spans="1:10" ht="15" customHeight="1" x14ac:dyDescent="0.3"/>
    <row r="3" spans="1:10" ht="18.75" customHeight="1" x14ac:dyDescent="0.35">
      <c r="A3" s="55"/>
      <c r="B3" s="55"/>
      <c r="C3" s="55"/>
      <c r="D3" s="138" t="s">
        <v>66</v>
      </c>
      <c r="E3" s="138"/>
      <c r="F3" s="138"/>
      <c r="G3" s="138"/>
      <c r="H3" s="138"/>
      <c r="I3" s="138"/>
      <c r="J3" s="138"/>
    </row>
    <row r="4" spans="1:10" ht="16.5" customHeight="1" x14ac:dyDescent="0.3"/>
    <row r="5" spans="1:10" x14ac:dyDescent="0.3">
      <c r="C5" s="3" t="s">
        <v>10</v>
      </c>
      <c r="D5" s="4" t="s">
        <v>34</v>
      </c>
    </row>
    <row r="6" spans="1:10" x14ac:dyDescent="0.3">
      <c r="C6" s="3" t="s">
        <v>11</v>
      </c>
      <c r="D6" s="53" t="s">
        <v>36</v>
      </c>
    </row>
    <row r="8" spans="1:10" ht="14.25" customHeight="1" x14ac:dyDescent="0.3">
      <c r="D8" s="5" t="s">
        <v>22</v>
      </c>
      <c r="E8" s="6">
        <v>1603.5</v>
      </c>
      <c r="F8" s="7" t="s">
        <v>32</v>
      </c>
      <c r="G8" s="116"/>
      <c r="H8" s="116"/>
    </row>
    <row r="9" spans="1:10" ht="14.25" customHeight="1" x14ac:dyDescent="0.3">
      <c r="D9" s="5" t="s">
        <v>15</v>
      </c>
      <c r="E9" s="54">
        <v>2283</v>
      </c>
      <c r="F9" s="7" t="s">
        <v>32</v>
      </c>
      <c r="G9" s="116"/>
      <c r="H9" s="116"/>
    </row>
    <row r="10" spans="1:10" ht="14.5" thickBot="1" x14ac:dyDescent="0.35">
      <c r="D10" s="8"/>
      <c r="E10" s="129"/>
      <c r="F10" s="129"/>
      <c r="G10" s="107"/>
      <c r="H10" s="107"/>
    </row>
    <row r="11" spans="1:10" ht="14.5" thickBot="1" x14ac:dyDescent="0.35">
      <c r="D11" s="8"/>
      <c r="E11" s="136" t="s">
        <v>63</v>
      </c>
      <c r="F11" s="137"/>
      <c r="G11" s="152" t="s">
        <v>64</v>
      </c>
      <c r="H11" s="152"/>
      <c r="I11" s="130"/>
    </row>
    <row r="12" spans="1:10" ht="16.5" x14ac:dyDescent="0.3">
      <c r="B12" s="9" t="s">
        <v>18</v>
      </c>
      <c r="C12" s="46"/>
      <c r="D12" s="46"/>
      <c r="E12" s="65" t="s">
        <v>33</v>
      </c>
      <c r="F12" s="66" t="s">
        <v>8</v>
      </c>
      <c r="G12" s="65" t="s">
        <v>33</v>
      </c>
      <c r="H12" s="66" t="s">
        <v>8</v>
      </c>
      <c r="I12" s="38" t="s">
        <v>23</v>
      </c>
      <c r="J12" s="10" t="s">
        <v>12</v>
      </c>
    </row>
    <row r="13" spans="1:10" x14ac:dyDescent="0.3">
      <c r="B13" s="105"/>
      <c r="C13" s="108" t="s">
        <v>53</v>
      </c>
      <c r="D13" s="106"/>
      <c r="E13" s="111">
        <f>F13/$E$8</f>
        <v>0.1093383224197069</v>
      </c>
      <c r="F13" s="42">
        <f>'Annuiteetgraafik (lisa 6.2)'!F16</f>
        <v>175.32400000000001</v>
      </c>
      <c r="G13" s="111">
        <f t="shared" ref="G13:G20" si="0">H13/$E$8</f>
        <v>0.1093383224197069</v>
      </c>
      <c r="H13" s="42">
        <f>'Annuiteetgraafik (lisa 6.2)'!F16</f>
        <v>175.32400000000001</v>
      </c>
      <c r="I13" s="150" t="s">
        <v>54</v>
      </c>
      <c r="J13" s="109" t="s">
        <v>56</v>
      </c>
    </row>
    <row r="14" spans="1:10" x14ac:dyDescent="0.3">
      <c r="B14" s="105"/>
      <c r="C14" s="108" t="s">
        <v>61</v>
      </c>
      <c r="D14" s="115"/>
      <c r="E14" s="111">
        <f>F14/$E$8</f>
        <v>4.8872466479575931E-2</v>
      </c>
      <c r="F14" s="42">
        <f>'Annuiteetgraafik (lisa 6.3)'!F16</f>
        <v>78.367000000000004</v>
      </c>
      <c r="G14" s="131">
        <f t="shared" si="0"/>
        <v>4.8872466479575931E-2</v>
      </c>
      <c r="H14" s="117">
        <f>'Annuiteetgraafik (lisa 6.3)'!F16</f>
        <v>78.367000000000004</v>
      </c>
      <c r="I14" s="151"/>
      <c r="J14" s="109" t="s">
        <v>62</v>
      </c>
    </row>
    <row r="15" spans="1:10" ht="15" customHeight="1" x14ac:dyDescent="0.3">
      <c r="B15" s="45"/>
      <c r="C15" s="37" t="s">
        <v>24</v>
      </c>
      <c r="D15" s="49"/>
      <c r="E15" s="14">
        <f>F15/$E$8</f>
        <v>3.1699584034923602</v>
      </c>
      <c r="F15" s="41">
        <v>5083.0282999999999</v>
      </c>
      <c r="G15" s="132">
        <f t="shared" si="0"/>
        <v>3.1445987362644212</v>
      </c>
      <c r="H15" s="123">
        <f t="shared" ref="H15:H20" si="1">F15*(-0.8%)+F15</f>
        <v>5042.3640735999998</v>
      </c>
      <c r="I15" s="143" t="s">
        <v>55</v>
      </c>
      <c r="J15" s="12"/>
    </row>
    <row r="16" spans="1:10" ht="15" customHeight="1" x14ac:dyDescent="0.3">
      <c r="B16" s="13">
        <v>100</v>
      </c>
      <c r="C16" s="47" t="s">
        <v>14</v>
      </c>
      <c r="D16" s="48"/>
      <c r="E16" s="14">
        <f t="shared" ref="E16:E19" si="2">F16/$E$8</f>
        <v>0.3569744309323355</v>
      </c>
      <c r="F16" s="41">
        <v>572.4085</v>
      </c>
      <c r="G16" s="132">
        <f t="shared" si="0"/>
        <v>0.35411863548487688</v>
      </c>
      <c r="H16" s="123">
        <f t="shared" si="1"/>
        <v>567.82923200000005</v>
      </c>
      <c r="I16" s="144"/>
      <c r="J16" s="12"/>
    </row>
    <row r="17" spans="2:10" ht="15" customHeight="1" x14ac:dyDescent="0.3">
      <c r="B17" s="13">
        <v>200</v>
      </c>
      <c r="C17" s="11" t="s">
        <v>0</v>
      </c>
      <c r="D17" s="37"/>
      <c r="E17" s="14">
        <f t="shared" si="2"/>
        <v>0.40033501714998437</v>
      </c>
      <c r="F17" s="41">
        <v>641.93719999999996</v>
      </c>
      <c r="G17" s="132">
        <f t="shared" si="0"/>
        <v>0.3971323370127845</v>
      </c>
      <c r="H17" s="123">
        <f t="shared" si="1"/>
        <v>636.80170239999995</v>
      </c>
      <c r="I17" s="144"/>
      <c r="J17" s="12"/>
    </row>
    <row r="18" spans="2:10" ht="15" customHeight="1" x14ac:dyDescent="0.3">
      <c r="B18" s="13">
        <v>300</v>
      </c>
      <c r="C18" s="145" t="s">
        <v>25</v>
      </c>
      <c r="D18" s="146"/>
      <c r="E18" s="14">
        <f t="shared" si="2"/>
        <v>0.18710246336139694</v>
      </c>
      <c r="F18" s="42">
        <v>300.0188</v>
      </c>
      <c r="G18" s="132">
        <f t="shared" si="0"/>
        <v>0.1856056436545058</v>
      </c>
      <c r="H18" s="123">
        <f t="shared" si="1"/>
        <v>297.61864960000003</v>
      </c>
      <c r="I18" s="144"/>
      <c r="J18" s="12"/>
    </row>
    <row r="19" spans="2:10" ht="15" customHeight="1" x14ac:dyDescent="0.3">
      <c r="B19" s="13">
        <v>400</v>
      </c>
      <c r="C19" s="145" t="s">
        <v>26</v>
      </c>
      <c r="D19" s="146"/>
      <c r="E19" s="14">
        <f t="shared" si="2"/>
        <v>2.3408892422825067</v>
      </c>
      <c r="F19" s="42">
        <v>3753.6158999999998</v>
      </c>
      <c r="G19" s="132">
        <f t="shared" si="0"/>
        <v>2.3221621283442468</v>
      </c>
      <c r="H19" s="123">
        <f t="shared" si="1"/>
        <v>3723.5869727999998</v>
      </c>
      <c r="I19" s="144"/>
      <c r="J19" s="12"/>
    </row>
    <row r="20" spans="2:10" x14ac:dyDescent="0.3">
      <c r="B20" s="13">
        <v>500</v>
      </c>
      <c r="C20" s="11" t="s">
        <v>1</v>
      </c>
      <c r="D20" s="37"/>
      <c r="E20" s="14">
        <f>F20/$E$8</f>
        <v>2.4913626442157779E-3</v>
      </c>
      <c r="F20" s="41">
        <v>3.9948999999999999</v>
      </c>
      <c r="G20" s="132">
        <f t="shared" si="0"/>
        <v>2.4714317430620516E-3</v>
      </c>
      <c r="H20" s="123">
        <f t="shared" si="1"/>
        <v>3.9629407999999997</v>
      </c>
      <c r="I20" s="144"/>
      <c r="J20" s="12"/>
    </row>
    <row r="21" spans="2:10" x14ac:dyDescent="0.3">
      <c r="B21" s="15"/>
      <c r="C21" s="16" t="s">
        <v>13</v>
      </c>
      <c r="D21" s="16"/>
      <c r="E21" s="17">
        <f>SUM(E13:E20)</f>
        <v>6.6159617087620823</v>
      </c>
      <c r="F21" s="43">
        <f>SUM(F13:F20)</f>
        <v>10608.694600000001</v>
      </c>
      <c r="G21" s="118">
        <f>SUM(G13:G20)</f>
        <v>6.5642997014031792</v>
      </c>
      <c r="H21" s="43">
        <f>SUM(H13:H20)</f>
        <v>10525.8545712</v>
      </c>
      <c r="I21" s="121"/>
      <c r="J21" s="18"/>
    </row>
    <row r="22" spans="2:10" x14ac:dyDescent="0.3">
      <c r="B22" s="19"/>
      <c r="C22" s="20"/>
      <c r="D22" s="20"/>
      <c r="E22" s="21"/>
      <c r="F22" s="50"/>
      <c r="G22" s="119"/>
      <c r="H22" s="50"/>
      <c r="I22" s="62"/>
      <c r="J22" s="22"/>
    </row>
    <row r="23" spans="2:10" ht="16.5" x14ac:dyDescent="0.3">
      <c r="B23" s="23" t="s">
        <v>19</v>
      </c>
      <c r="C23" s="16"/>
      <c r="D23" s="16"/>
      <c r="E23" s="24" t="s">
        <v>33</v>
      </c>
      <c r="F23" s="67" t="s">
        <v>8</v>
      </c>
      <c r="G23" s="24" t="s">
        <v>33</v>
      </c>
      <c r="H23" s="67" t="s">
        <v>8</v>
      </c>
      <c r="I23" s="51" t="s">
        <v>23</v>
      </c>
      <c r="J23" s="25" t="s">
        <v>12</v>
      </c>
    </row>
    <row r="24" spans="2:10" x14ac:dyDescent="0.3">
      <c r="B24" s="13">
        <v>300</v>
      </c>
      <c r="C24" s="146" t="s">
        <v>27</v>
      </c>
      <c r="D24" s="148"/>
      <c r="E24" s="56">
        <f>F24/$E$8</f>
        <v>0.75197717492984095</v>
      </c>
      <c r="F24" s="57">
        <v>1205.7954</v>
      </c>
      <c r="G24" s="133">
        <f>H24/$E$8</f>
        <v>0.94100143436233241</v>
      </c>
      <c r="H24" s="124">
        <v>1508.8958</v>
      </c>
      <c r="I24" s="39" t="s">
        <v>57</v>
      </c>
      <c r="J24" s="139" t="s">
        <v>58</v>
      </c>
    </row>
    <row r="25" spans="2:10" x14ac:dyDescent="0.3">
      <c r="B25" s="13">
        <v>600</v>
      </c>
      <c r="C25" s="11" t="s">
        <v>28</v>
      </c>
      <c r="D25" s="37"/>
      <c r="E25" s="110"/>
      <c r="F25" s="58"/>
      <c r="G25" s="110"/>
      <c r="H25" s="125"/>
      <c r="I25" s="40"/>
      <c r="J25" s="140"/>
    </row>
    <row r="26" spans="2:10" ht="15" customHeight="1" x14ac:dyDescent="0.3">
      <c r="B26" s="13"/>
      <c r="C26" s="11">
        <v>610</v>
      </c>
      <c r="D26" s="37" t="s">
        <v>2</v>
      </c>
      <c r="E26" s="56">
        <f>F26/$E$8</f>
        <v>0.39856674806548176</v>
      </c>
      <c r="F26" s="58">
        <v>639.101780523</v>
      </c>
      <c r="G26" s="133">
        <f>H26/$E$8</f>
        <v>0.37450682757280945</v>
      </c>
      <c r="H26" s="126">
        <v>600.52169801299999</v>
      </c>
      <c r="I26" s="143" t="s">
        <v>29</v>
      </c>
      <c r="J26" s="140"/>
    </row>
    <row r="27" spans="2:10" x14ac:dyDescent="0.3">
      <c r="B27" s="13"/>
      <c r="C27" s="11">
        <v>620</v>
      </c>
      <c r="D27" s="37" t="s">
        <v>3</v>
      </c>
      <c r="E27" s="56">
        <f>F27/$E$8</f>
        <v>0.89270242183723103</v>
      </c>
      <c r="F27" s="59">
        <v>1431.448333416</v>
      </c>
      <c r="G27" s="133">
        <f>H27/$E$8</f>
        <v>0.93795086675709383</v>
      </c>
      <c r="H27" s="59">
        <v>1504.004214845</v>
      </c>
      <c r="I27" s="144"/>
      <c r="J27" s="140"/>
    </row>
    <row r="28" spans="2:10" x14ac:dyDescent="0.3">
      <c r="B28" s="13"/>
      <c r="C28" s="11">
        <v>630</v>
      </c>
      <c r="D28" s="37" t="s">
        <v>4</v>
      </c>
      <c r="E28" s="56">
        <f>F28/$E$8</f>
        <v>5.6677619923916428E-2</v>
      </c>
      <c r="F28" s="58">
        <v>90.882563547999993</v>
      </c>
      <c r="G28" s="133">
        <f>H28/$E$8</f>
        <v>6.6777145335204249E-2</v>
      </c>
      <c r="H28" s="127">
        <v>107.077152545</v>
      </c>
      <c r="I28" s="147"/>
      <c r="J28" s="141"/>
    </row>
    <row r="29" spans="2:10" ht="15" customHeight="1" thickBot="1" x14ac:dyDescent="0.35">
      <c r="B29" s="26"/>
      <c r="C29" s="27" t="s">
        <v>16</v>
      </c>
      <c r="D29" s="27"/>
      <c r="E29" s="28">
        <f>SUM(E24:E28)</f>
        <v>2.0999239647564698</v>
      </c>
      <c r="F29" s="44">
        <f>SUM(F24:F28)</f>
        <v>3367.2280774869996</v>
      </c>
      <c r="G29" s="120">
        <f>SUM(G24:G28)</f>
        <v>2.3202362740274403</v>
      </c>
      <c r="H29" s="44">
        <f>SUM(H24:H28)</f>
        <v>3720.4988654030003</v>
      </c>
      <c r="I29" s="122"/>
      <c r="J29" s="63"/>
    </row>
    <row r="30" spans="2:10" ht="17.25" customHeight="1" x14ac:dyDescent="0.3">
      <c r="B30" s="29"/>
      <c r="C30" s="8"/>
      <c r="D30" s="8"/>
      <c r="E30" s="30"/>
      <c r="F30" s="31"/>
      <c r="G30" s="30"/>
      <c r="H30" s="31"/>
    </row>
    <row r="31" spans="2:10" ht="15" customHeight="1" x14ac:dyDescent="0.3">
      <c r="B31" s="149" t="s">
        <v>20</v>
      </c>
      <c r="C31" s="149"/>
      <c r="D31" s="149"/>
      <c r="E31" s="30">
        <f>E29+E21</f>
        <v>8.715885673518553</v>
      </c>
      <c r="F31" s="31">
        <f>F29+F21</f>
        <v>13975.922677487</v>
      </c>
      <c r="G31" s="30">
        <f>G29+G21</f>
        <v>8.8845359754306195</v>
      </c>
      <c r="H31" s="31">
        <f>H29+H21</f>
        <v>14246.353436603</v>
      </c>
    </row>
    <row r="32" spans="2:10" x14ac:dyDescent="0.3">
      <c r="B32" s="29" t="s">
        <v>9</v>
      </c>
      <c r="C32" s="32"/>
      <c r="D32" s="34">
        <v>0.2</v>
      </c>
      <c r="E32" s="33">
        <f>E31*D32</f>
        <v>1.7431771347037106</v>
      </c>
      <c r="F32" s="64">
        <f>F31*D32</f>
        <v>2795.1845354974002</v>
      </c>
      <c r="G32" s="33">
        <f>G31*D32</f>
        <v>1.7769071950861239</v>
      </c>
      <c r="H32" s="64">
        <f>H31*D32</f>
        <v>2849.2706873206002</v>
      </c>
    </row>
    <row r="33" spans="2:8" x14ac:dyDescent="0.3">
      <c r="B33" s="8" t="s">
        <v>17</v>
      </c>
      <c r="C33" s="8"/>
      <c r="D33" s="8"/>
      <c r="E33" s="35">
        <f t="shared" ref="E33:G33" si="3">E32+E31</f>
        <v>10.459062808222264</v>
      </c>
      <c r="F33" s="31">
        <f>F32+F31</f>
        <v>16771.1072129844</v>
      </c>
      <c r="G33" s="35">
        <f t="shared" si="3"/>
        <v>10.661443170516744</v>
      </c>
      <c r="H33" s="31">
        <f>H32+H31</f>
        <v>17095.624123923601</v>
      </c>
    </row>
    <row r="34" spans="2:8" x14ac:dyDescent="0.3">
      <c r="B34" s="8" t="s">
        <v>30</v>
      </c>
      <c r="C34" s="8"/>
      <c r="D34" s="8"/>
      <c r="E34" s="134" t="s">
        <v>65</v>
      </c>
      <c r="F34" s="31">
        <f>F31*12</f>
        <v>167711.07212984399</v>
      </c>
      <c r="G34" s="134" t="s">
        <v>65</v>
      </c>
      <c r="H34" s="31">
        <f>H31*12</f>
        <v>170956.241239236</v>
      </c>
    </row>
    <row r="35" spans="2:8" ht="14.5" thickBot="1" x14ac:dyDescent="0.35">
      <c r="B35" s="8" t="s">
        <v>31</v>
      </c>
      <c r="C35" s="8"/>
      <c r="D35" s="8"/>
      <c r="E35" s="135" t="s">
        <v>65</v>
      </c>
      <c r="F35" s="36">
        <f>F33*12</f>
        <v>201253.28655581281</v>
      </c>
      <c r="G35" s="135" t="s">
        <v>65</v>
      </c>
      <c r="H35" s="36">
        <f>H33*12</f>
        <v>205147.48948708322</v>
      </c>
    </row>
    <row r="36" spans="2:8" ht="15.5" x14ac:dyDescent="0.35">
      <c r="B36" s="142"/>
      <c r="C36" s="142"/>
      <c r="D36" s="142"/>
      <c r="E36" s="142"/>
      <c r="F36" s="142"/>
      <c r="G36" s="128"/>
      <c r="H36" s="128"/>
    </row>
    <row r="37" spans="2:8" ht="15.5" x14ac:dyDescent="0.35">
      <c r="B37" s="2"/>
      <c r="C37" s="2"/>
      <c r="D37" s="2"/>
      <c r="E37" s="2"/>
      <c r="F37" s="2"/>
      <c r="G37" s="2"/>
      <c r="H37" s="2"/>
    </row>
    <row r="38" spans="2:8" ht="15.5" x14ac:dyDescent="0.35">
      <c r="B38" s="2"/>
      <c r="C38" s="2"/>
      <c r="D38" s="2"/>
      <c r="E38" s="2"/>
      <c r="F38" s="2"/>
      <c r="G38" s="2"/>
      <c r="H38" s="2"/>
    </row>
    <row r="39" spans="2:8" ht="15.5" x14ac:dyDescent="0.35">
      <c r="B39" s="2"/>
      <c r="C39" s="2"/>
      <c r="D39" s="2"/>
      <c r="E39" s="2"/>
      <c r="F39" s="2"/>
      <c r="G39" s="2"/>
      <c r="H39" s="2"/>
    </row>
    <row r="40" spans="2:8" x14ac:dyDescent="0.3">
      <c r="B40" s="8" t="s">
        <v>5</v>
      </c>
      <c r="C40" s="8"/>
      <c r="D40" s="8"/>
      <c r="E40" s="8" t="s">
        <v>7</v>
      </c>
    </row>
    <row r="42" spans="2:8" x14ac:dyDescent="0.3">
      <c r="B42" s="52" t="s">
        <v>6</v>
      </c>
      <c r="C42" s="52"/>
      <c r="D42" s="52"/>
      <c r="E42" s="52" t="s">
        <v>6</v>
      </c>
      <c r="F42" s="52"/>
      <c r="G42" s="52"/>
      <c r="H42" s="52"/>
    </row>
    <row r="43" spans="2:8" ht="15.5" x14ac:dyDescent="0.35">
      <c r="B43" s="2"/>
      <c r="C43" s="2"/>
      <c r="D43" s="2"/>
      <c r="E43" s="2"/>
      <c r="F43" s="2"/>
      <c r="G43" s="2"/>
      <c r="H43" s="2"/>
    </row>
  </sheetData>
  <mergeCells count="12">
    <mergeCell ref="E11:F11"/>
    <mergeCell ref="D3:J3"/>
    <mergeCell ref="J24:J28"/>
    <mergeCell ref="B36:F36"/>
    <mergeCell ref="I15:I20"/>
    <mergeCell ref="C18:D18"/>
    <mergeCell ref="C19:D19"/>
    <mergeCell ref="I26:I28"/>
    <mergeCell ref="C24:D24"/>
    <mergeCell ref="B31:D31"/>
    <mergeCell ref="I13:I14"/>
    <mergeCell ref="G11:H11"/>
  </mergeCells>
  <pageMargins left="0.7" right="0.7" top="0.75" bottom="0.75" header="0.3" footer="0.3"/>
  <pageSetup paperSize="9" orientation="portrait" r:id="rId1"/>
  <ignoredErrors>
    <ignoredError sqref="F13:F14 G13: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28" sqref="I28"/>
    </sheetView>
  </sheetViews>
  <sheetFormatPr defaultColWidth="9.1796875" defaultRowHeight="14.5" x14ac:dyDescent="0.35"/>
  <cols>
    <col min="1" max="1" width="9.1796875" style="70"/>
    <col min="2" max="2" width="7.81640625" style="70" customWidth="1"/>
    <col min="3" max="3" width="14.7265625" style="70" customWidth="1"/>
    <col min="4" max="4" width="14.26953125" style="70" customWidth="1"/>
    <col min="5" max="7" width="14.7265625" style="70" customWidth="1"/>
    <col min="8" max="257" width="9.1796875" style="70"/>
    <col min="258" max="258" width="7.81640625" style="70" customWidth="1"/>
    <col min="259" max="259" width="14.7265625" style="70" customWidth="1"/>
    <col min="260" max="260" width="14.26953125" style="70" customWidth="1"/>
    <col min="261" max="263" width="14.7265625" style="70" customWidth="1"/>
    <col min="264" max="513" width="9.1796875" style="70"/>
    <col min="514" max="514" width="7.81640625" style="70" customWidth="1"/>
    <col min="515" max="515" width="14.7265625" style="70" customWidth="1"/>
    <col min="516" max="516" width="14.26953125" style="70" customWidth="1"/>
    <col min="517" max="519" width="14.7265625" style="70" customWidth="1"/>
    <col min="520" max="769" width="9.1796875" style="70"/>
    <col min="770" max="770" width="7.81640625" style="70" customWidth="1"/>
    <col min="771" max="771" width="14.7265625" style="70" customWidth="1"/>
    <col min="772" max="772" width="14.26953125" style="70" customWidth="1"/>
    <col min="773" max="775" width="14.7265625" style="70" customWidth="1"/>
    <col min="776" max="1025" width="9.1796875" style="70"/>
    <col min="1026" max="1026" width="7.81640625" style="70" customWidth="1"/>
    <col min="1027" max="1027" width="14.7265625" style="70" customWidth="1"/>
    <col min="1028" max="1028" width="14.26953125" style="70" customWidth="1"/>
    <col min="1029" max="1031" width="14.7265625" style="70" customWidth="1"/>
    <col min="1032" max="1281" width="9.1796875" style="70"/>
    <col min="1282" max="1282" width="7.81640625" style="70" customWidth="1"/>
    <col min="1283" max="1283" width="14.7265625" style="70" customWidth="1"/>
    <col min="1284" max="1284" width="14.26953125" style="70" customWidth="1"/>
    <col min="1285" max="1287" width="14.7265625" style="70" customWidth="1"/>
    <col min="1288" max="1537" width="9.1796875" style="70"/>
    <col min="1538" max="1538" width="7.81640625" style="70" customWidth="1"/>
    <col min="1539" max="1539" width="14.7265625" style="70" customWidth="1"/>
    <col min="1540" max="1540" width="14.26953125" style="70" customWidth="1"/>
    <col min="1541" max="1543" width="14.7265625" style="70" customWidth="1"/>
    <col min="1544" max="1793" width="9.1796875" style="70"/>
    <col min="1794" max="1794" width="7.81640625" style="70" customWidth="1"/>
    <col min="1795" max="1795" width="14.7265625" style="70" customWidth="1"/>
    <col min="1796" max="1796" width="14.26953125" style="70" customWidth="1"/>
    <col min="1797" max="1799" width="14.7265625" style="70" customWidth="1"/>
    <col min="1800" max="2049" width="9.1796875" style="70"/>
    <col min="2050" max="2050" width="7.81640625" style="70" customWidth="1"/>
    <col min="2051" max="2051" width="14.7265625" style="70" customWidth="1"/>
    <col min="2052" max="2052" width="14.26953125" style="70" customWidth="1"/>
    <col min="2053" max="2055" width="14.7265625" style="70" customWidth="1"/>
    <col min="2056" max="2305" width="9.1796875" style="70"/>
    <col min="2306" max="2306" width="7.81640625" style="70" customWidth="1"/>
    <col min="2307" max="2307" width="14.7265625" style="70" customWidth="1"/>
    <col min="2308" max="2308" width="14.26953125" style="70" customWidth="1"/>
    <col min="2309" max="2311" width="14.7265625" style="70" customWidth="1"/>
    <col min="2312" max="2561" width="9.1796875" style="70"/>
    <col min="2562" max="2562" width="7.81640625" style="70" customWidth="1"/>
    <col min="2563" max="2563" width="14.7265625" style="70" customWidth="1"/>
    <col min="2564" max="2564" width="14.26953125" style="70" customWidth="1"/>
    <col min="2565" max="2567" width="14.7265625" style="70" customWidth="1"/>
    <col min="2568" max="2817" width="9.1796875" style="70"/>
    <col min="2818" max="2818" width="7.81640625" style="70" customWidth="1"/>
    <col min="2819" max="2819" width="14.7265625" style="70" customWidth="1"/>
    <col min="2820" max="2820" width="14.26953125" style="70" customWidth="1"/>
    <col min="2821" max="2823" width="14.7265625" style="70" customWidth="1"/>
    <col min="2824" max="3073" width="9.1796875" style="70"/>
    <col min="3074" max="3074" width="7.81640625" style="70" customWidth="1"/>
    <col min="3075" max="3075" width="14.7265625" style="70" customWidth="1"/>
    <col min="3076" max="3076" width="14.26953125" style="70" customWidth="1"/>
    <col min="3077" max="3079" width="14.7265625" style="70" customWidth="1"/>
    <col min="3080" max="3329" width="9.1796875" style="70"/>
    <col min="3330" max="3330" width="7.81640625" style="70" customWidth="1"/>
    <col min="3331" max="3331" width="14.7265625" style="70" customWidth="1"/>
    <col min="3332" max="3332" width="14.26953125" style="70" customWidth="1"/>
    <col min="3333" max="3335" width="14.7265625" style="70" customWidth="1"/>
    <col min="3336" max="3585" width="9.1796875" style="70"/>
    <col min="3586" max="3586" width="7.81640625" style="70" customWidth="1"/>
    <col min="3587" max="3587" width="14.7265625" style="70" customWidth="1"/>
    <col min="3588" max="3588" width="14.26953125" style="70" customWidth="1"/>
    <col min="3589" max="3591" width="14.7265625" style="70" customWidth="1"/>
    <col min="3592" max="3841" width="9.1796875" style="70"/>
    <col min="3842" max="3842" width="7.81640625" style="70" customWidth="1"/>
    <col min="3843" max="3843" width="14.7265625" style="70" customWidth="1"/>
    <col min="3844" max="3844" width="14.26953125" style="70" customWidth="1"/>
    <col min="3845" max="3847" width="14.7265625" style="70" customWidth="1"/>
    <col min="3848" max="4097" width="9.1796875" style="70"/>
    <col min="4098" max="4098" width="7.81640625" style="70" customWidth="1"/>
    <col min="4099" max="4099" width="14.7265625" style="70" customWidth="1"/>
    <col min="4100" max="4100" width="14.26953125" style="70" customWidth="1"/>
    <col min="4101" max="4103" width="14.7265625" style="70" customWidth="1"/>
    <col min="4104" max="4353" width="9.1796875" style="70"/>
    <col min="4354" max="4354" width="7.81640625" style="70" customWidth="1"/>
    <col min="4355" max="4355" width="14.7265625" style="70" customWidth="1"/>
    <col min="4356" max="4356" width="14.26953125" style="70" customWidth="1"/>
    <col min="4357" max="4359" width="14.7265625" style="70" customWidth="1"/>
    <col min="4360" max="4609" width="9.1796875" style="70"/>
    <col min="4610" max="4610" width="7.81640625" style="70" customWidth="1"/>
    <col min="4611" max="4611" width="14.7265625" style="70" customWidth="1"/>
    <col min="4612" max="4612" width="14.26953125" style="70" customWidth="1"/>
    <col min="4613" max="4615" width="14.7265625" style="70" customWidth="1"/>
    <col min="4616" max="4865" width="9.1796875" style="70"/>
    <col min="4866" max="4866" width="7.81640625" style="70" customWidth="1"/>
    <col min="4867" max="4867" width="14.7265625" style="70" customWidth="1"/>
    <col min="4868" max="4868" width="14.26953125" style="70" customWidth="1"/>
    <col min="4869" max="4871" width="14.7265625" style="70" customWidth="1"/>
    <col min="4872" max="5121" width="9.1796875" style="70"/>
    <col min="5122" max="5122" width="7.81640625" style="70" customWidth="1"/>
    <col min="5123" max="5123" width="14.7265625" style="70" customWidth="1"/>
    <col min="5124" max="5124" width="14.26953125" style="70" customWidth="1"/>
    <col min="5125" max="5127" width="14.7265625" style="70" customWidth="1"/>
    <col min="5128" max="5377" width="9.1796875" style="70"/>
    <col min="5378" max="5378" width="7.81640625" style="70" customWidth="1"/>
    <col min="5379" max="5379" width="14.7265625" style="70" customWidth="1"/>
    <col min="5380" max="5380" width="14.26953125" style="70" customWidth="1"/>
    <col min="5381" max="5383" width="14.7265625" style="70" customWidth="1"/>
    <col min="5384" max="5633" width="9.1796875" style="70"/>
    <col min="5634" max="5634" width="7.81640625" style="70" customWidth="1"/>
    <col min="5635" max="5635" width="14.7265625" style="70" customWidth="1"/>
    <col min="5636" max="5636" width="14.26953125" style="70" customWidth="1"/>
    <col min="5637" max="5639" width="14.7265625" style="70" customWidth="1"/>
    <col min="5640" max="5889" width="9.1796875" style="70"/>
    <col min="5890" max="5890" width="7.81640625" style="70" customWidth="1"/>
    <col min="5891" max="5891" width="14.7265625" style="70" customWidth="1"/>
    <col min="5892" max="5892" width="14.26953125" style="70" customWidth="1"/>
    <col min="5893" max="5895" width="14.7265625" style="70" customWidth="1"/>
    <col min="5896" max="6145" width="9.1796875" style="70"/>
    <col min="6146" max="6146" width="7.81640625" style="70" customWidth="1"/>
    <col min="6147" max="6147" width="14.7265625" style="70" customWidth="1"/>
    <col min="6148" max="6148" width="14.26953125" style="70" customWidth="1"/>
    <col min="6149" max="6151" width="14.7265625" style="70" customWidth="1"/>
    <col min="6152" max="6401" width="9.1796875" style="70"/>
    <col min="6402" max="6402" width="7.81640625" style="70" customWidth="1"/>
    <col min="6403" max="6403" width="14.7265625" style="70" customWidth="1"/>
    <col min="6404" max="6404" width="14.26953125" style="70" customWidth="1"/>
    <col min="6405" max="6407" width="14.7265625" style="70" customWidth="1"/>
    <col min="6408" max="6657" width="9.1796875" style="70"/>
    <col min="6658" max="6658" width="7.81640625" style="70" customWidth="1"/>
    <col min="6659" max="6659" width="14.7265625" style="70" customWidth="1"/>
    <col min="6660" max="6660" width="14.26953125" style="70" customWidth="1"/>
    <col min="6661" max="6663" width="14.7265625" style="70" customWidth="1"/>
    <col min="6664" max="6913" width="9.1796875" style="70"/>
    <col min="6914" max="6914" width="7.81640625" style="70" customWidth="1"/>
    <col min="6915" max="6915" width="14.7265625" style="70" customWidth="1"/>
    <col min="6916" max="6916" width="14.26953125" style="70" customWidth="1"/>
    <col min="6917" max="6919" width="14.7265625" style="70" customWidth="1"/>
    <col min="6920" max="7169" width="9.1796875" style="70"/>
    <col min="7170" max="7170" width="7.81640625" style="70" customWidth="1"/>
    <col min="7171" max="7171" width="14.7265625" style="70" customWidth="1"/>
    <col min="7172" max="7172" width="14.26953125" style="70" customWidth="1"/>
    <col min="7173" max="7175" width="14.7265625" style="70" customWidth="1"/>
    <col min="7176" max="7425" width="9.1796875" style="70"/>
    <col min="7426" max="7426" width="7.81640625" style="70" customWidth="1"/>
    <col min="7427" max="7427" width="14.7265625" style="70" customWidth="1"/>
    <col min="7428" max="7428" width="14.26953125" style="70" customWidth="1"/>
    <col min="7429" max="7431" width="14.7265625" style="70" customWidth="1"/>
    <col min="7432" max="7681" width="9.1796875" style="70"/>
    <col min="7682" max="7682" width="7.81640625" style="70" customWidth="1"/>
    <col min="7683" max="7683" width="14.7265625" style="70" customWidth="1"/>
    <col min="7684" max="7684" width="14.26953125" style="70" customWidth="1"/>
    <col min="7685" max="7687" width="14.7265625" style="70" customWidth="1"/>
    <col min="7688" max="7937" width="9.1796875" style="70"/>
    <col min="7938" max="7938" width="7.81640625" style="70" customWidth="1"/>
    <col min="7939" max="7939" width="14.7265625" style="70" customWidth="1"/>
    <col min="7940" max="7940" width="14.26953125" style="70" customWidth="1"/>
    <col min="7941" max="7943" width="14.7265625" style="70" customWidth="1"/>
    <col min="7944" max="8193" width="9.1796875" style="70"/>
    <col min="8194" max="8194" width="7.81640625" style="70" customWidth="1"/>
    <col min="8195" max="8195" width="14.7265625" style="70" customWidth="1"/>
    <col min="8196" max="8196" width="14.26953125" style="70" customWidth="1"/>
    <col min="8197" max="8199" width="14.7265625" style="70" customWidth="1"/>
    <col min="8200" max="8449" width="9.1796875" style="70"/>
    <col min="8450" max="8450" width="7.81640625" style="70" customWidth="1"/>
    <col min="8451" max="8451" width="14.7265625" style="70" customWidth="1"/>
    <col min="8452" max="8452" width="14.26953125" style="70" customWidth="1"/>
    <col min="8453" max="8455" width="14.7265625" style="70" customWidth="1"/>
    <col min="8456" max="8705" width="9.1796875" style="70"/>
    <col min="8706" max="8706" width="7.81640625" style="70" customWidth="1"/>
    <col min="8707" max="8707" width="14.7265625" style="70" customWidth="1"/>
    <col min="8708" max="8708" width="14.26953125" style="70" customWidth="1"/>
    <col min="8709" max="8711" width="14.7265625" style="70" customWidth="1"/>
    <col min="8712" max="8961" width="9.1796875" style="70"/>
    <col min="8962" max="8962" width="7.81640625" style="70" customWidth="1"/>
    <col min="8963" max="8963" width="14.7265625" style="70" customWidth="1"/>
    <col min="8964" max="8964" width="14.26953125" style="70" customWidth="1"/>
    <col min="8965" max="8967" width="14.7265625" style="70" customWidth="1"/>
    <col min="8968" max="9217" width="9.1796875" style="70"/>
    <col min="9218" max="9218" width="7.81640625" style="70" customWidth="1"/>
    <col min="9219" max="9219" width="14.7265625" style="70" customWidth="1"/>
    <col min="9220" max="9220" width="14.26953125" style="70" customWidth="1"/>
    <col min="9221" max="9223" width="14.7265625" style="70" customWidth="1"/>
    <col min="9224" max="9473" width="9.1796875" style="70"/>
    <col min="9474" max="9474" width="7.81640625" style="70" customWidth="1"/>
    <col min="9475" max="9475" width="14.7265625" style="70" customWidth="1"/>
    <col min="9476" max="9476" width="14.26953125" style="70" customWidth="1"/>
    <col min="9477" max="9479" width="14.7265625" style="70" customWidth="1"/>
    <col min="9480" max="9729" width="9.1796875" style="70"/>
    <col min="9730" max="9730" width="7.81640625" style="70" customWidth="1"/>
    <col min="9731" max="9731" width="14.7265625" style="70" customWidth="1"/>
    <col min="9732" max="9732" width="14.26953125" style="70" customWidth="1"/>
    <col min="9733" max="9735" width="14.7265625" style="70" customWidth="1"/>
    <col min="9736" max="9985" width="9.1796875" style="70"/>
    <col min="9986" max="9986" width="7.81640625" style="70" customWidth="1"/>
    <col min="9987" max="9987" width="14.7265625" style="70" customWidth="1"/>
    <col min="9988" max="9988" width="14.26953125" style="70" customWidth="1"/>
    <col min="9989" max="9991" width="14.7265625" style="70" customWidth="1"/>
    <col min="9992" max="10241" width="9.1796875" style="70"/>
    <col min="10242" max="10242" width="7.81640625" style="70" customWidth="1"/>
    <col min="10243" max="10243" width="14.7265625" style="70" customWidth="1"/>
    <col min="10244" max="10244" width="14.26953125" style="70" customWidth="1"/>
    <col min="10245" max="10247" width="14.7265625" style="70" customWidth="1"/>
    <col min="10248" max="10497" width="9.1796875" style="70"/>
    <col min="10498" max="10498" width="7.81640625" style="70" customWidth="1"/>
    <col min="10499" max="10499" width="14.7265625" style="70" customWidth="1"/>
    <col min="10500" max="10500" width="14.26953125" style="70" customWidth="1"/>
    <col min="10501" max="10503" width="14.7265625" style="70" customWidth="1"/>
    <col min="10504" max="10753" width="9.1796875" style="70"/>
    <col min="10754" max="10754" width="7.81640625" style="70" customWidth="1"/>
    <col min="10755" max="10755" width="14.7265625" style="70" customWidth="1"/>
    <col min="10756" max="10756" width="14.26953125" style="70" customWidth="1"/>
    <col min="10757" max="10759" width="14.7265625" style="70" customWidth="1"/>
    <col min="10760" max="11009" width="9.1796875" style="70"/>
    <col min="11010" max="11010" width="7.81640625" style="70" customWidth="1"/>
    <col min="11011" max="11011" width="14.7265625" style="70" customWidth="1"/>
    <col min="11012" max="11012" width="14.26953125" style="70" customWidth="1"/>
    <col min="11013" max="11015" width="14.7265625" style="70" customWidth="1"/>
    <col min="11016" max="11265" width="9.1796875" style="70"/>
    <col min="11266" max="11266" width="7.81640625" style="70" customWidth="1"/>
    <col min="11267" max="11267" width="14.7265625" style="70" customWidth="1"/>
    <col min="11268" max="11268" width="14.26953125" style="70" customWidth="1"/>
    <col min="11269" max="11271" width="14.7265625" style="70" customWidth="1"/>
    <col min="11272" max="11521" width="9.1796875" style="70"/>
    <col min="11522" max="11522" width="7.81640625" style="70" customWidth="1"/>
    <col min="11523" max="11523" width="14.7265625" style="70" customWidth="1"/>
    <col min="11524" max="11524" width="14.26953125" style="70" customWidth="1"/>
    <col min="11525" max="11527" width="14.7265625" style="70" customWidth="1"/>
    <col min="11528" max="11777" width="9.1796875" style="70"/>
    <col min="11778" max="11778" width="7.81640625" style="70" customWidth="1"/>
    <col min="11779" max="11779" width="14.7265625" style="70" customWidth="1"/>
    <col min="11780" max="11780" width="14.26953125" style="70" customWidth="1"/>
    <col min="11781" max="11783" width="14.7265625" style="70" customWidth="1"/>
    <col min="11784" max="12033" width="9.1796875" style="70"/>
    <col min="12034" max="12034" width="7.81640625" style="70" customWidth="1"/>
    <col min="12035" max="12035" width="14.7265625" style="70" customWidth="1"/>
    <col min="12036" max="12036" width="14.26953125" style="70" customWidth="1"/>
    <col min="12037" max="12039" width="14.7265625" style="70" customWidth="1"/>
    <col min="12040" max="12289" width="9.1796875" style="70"/>
    <col min="12290" max="12290" width="7.81640625" style="70" customWidth="1"/>
    <col min="12291" max="12291" width="14.7265625" style="70" customWidth="1"/>
    <col min="12292" max="12292" width="14.26953125" style="70" customWidth="1"/>
    <col min="12293" max="12295" width="14.7265625" style="70" customWidth="1"/>
    <col min="12296" max="12545" width="9.1796875" style="70"/>
    <col min="12546" max="12546" width="7.81640625" style="70" customWidth="1"/>
    <col min="12547" max="12547" width="14.7265625" style="70" customWidth="1"/>
    <col min="12548" max="12548" width="14.26953125" style="70" customWidth="1"/>
    <col min="12549" max="12551" width="14.7265625" style="70" customWidth="1"/>
    <col min="12552" max="12801" width="9.1796875" style="70"/>
    <col min="12802" max="12802" width="7.81640625" style="70" customWidth="1"/>
    <col min="12803" max="12803" width="14.7265625" style="70" customWidth="1"/>
    <col min="12804" max="12804" width="14.26953125" style="70" customWidth="1"/>
    <col min="12805" max="12807" width="14.7265625" style="70" customWidth="1"/>
    <col min="12808" max="13057" width="9.1796875" style="70"/>
    <col min="13058" max="13058" width="7.81640625" style="70" customWidth="1"/>
    <col min="13059" max="13059" width="14.7265625" style="70" customWidth="1"/>
    <col min="13060" max="13060" width="14.26953125" style="70" customWidth="1"/>
    <col min="13061" max="13063" width="14.7265625" style="70" customWidth="1"/>
    <col min="13064" max="13313" width="9.1796875" style="70"/>
    <col min="13314" max="13314" width="7.81640625" style="70" customWidth="1"/>
    <col min="13315" max="13315" width="14.7265625" style="70" customWidth="1"/>
    <col min="13316" max="13316" width="14.26953125" style="70" customWidth="1"/>
    <col min="13317" max="13319" width="14.7265625" style="70" customWidth="1"/>
    <col min="13320" max="13569" width="9.1796875" style="70"/>
    <col min="13570" max="13570" width="7.81640625" style="70" customWidth="1"/>
    <col min="13571" max="13571" width="14.7265625" style="70" customWidth="1"/>
    <col min="13572" max="13572" width="14.26953125" style="70" customWidth="1"/>
    <col min="13573" max="13575" width="14.7265625" style="70" customWidth="1"/>
    <col min="13576" max="13825" width="9.1796875" style="70"/>
    <col min="13826" max="13826" width="7.81640625" style="70" customWidth="1"/>
    <col min="13827" max="13827" width="14.7265625" style="70" customWidth="1"/>
    <col min="13828" max="13828" width="14.26953125" style="70" customWidth="1"/>
    <col min="13829" max="13831" width="14.7265625" style="70" customWidth="1"/>
    <col min="13832" max="14081" width="9.1796875" style="70"/>
    <col min="14082" max="14082" width="7.81640625" style="70" customWidth="1"/>
    <col min="14083" max="14083" width="14.7265625" style="70" customWidth="1"/>
    <col min="14084" max="14084" width="14.26953125" style="70" customWidth="1"/>
    <col min="14085" max="14087" width="14.7265625" style="70" customWidth="1"/>
    <col min="14088" max="14337" width="9.1796875" style="70"/>
    <col min="14338" max="14338" width="7.81640625" style="70" customWidth="1"/>
    <col min="14339" max="14339" width="14.7265625" style="70" customWidth="1"/>
    <col min="14340" max="14340" width="14.26953125" style="70" customWidth="1"/>
    <col min="14341" max="14343" width="14.7265625" style="70" customWidth="1"/>
    <col min="14344" max="14593" width="9.1796875" style="70"/>
    <col min="14594" max="14594" width="7.81640625" style="70" customWidth="1"/>
    <col min="14595" max="14595" width="14.7265625" style="70" customWidth="1"/>
    <col min="14596" max="14596" width="14.26953125" style="70" customWidth="1"/>
    <col min="14597" max="14599" width="14.7265625" style="70" customWidth="1"/>
    <col min="14600" max="14849" width="9.1796875" style="70"/>
    <col min="14850" max="14850" width="7.81640625" style="70" customWidth="1"/>
    <col min="14851" max="14851" width="14.7265625" style="70" customWidth="1"/>
    <col min="14852" max="14852" width="14.26953125" style="70" customWidth="1"/>
    <col min="14853" max="14855" width="14.7265625" style="70" customWidth="1"/>
    <col min="14856" max="15105" width="9.1796875" style="70"/>
    <col min="15106" max="15106" width="7.81640625" style="70" customWidth="1"/>
    <col min="15107" max="15107" width="14.7265625" style="70" customWidth="1"/>
    <col min="15108" max="15108" width="14.26953125" style="70" customWidth="1"/>
    <col min="15109" max="15111" width="14.7265625" style="70" customWidth="1"/>
    <col min="15112" max="15361" width="9.1796875" style="70"/>
    <col min="15362" max="15362" width="7.81640625" style="70" customWidth="1"/>
    <col min="15363" max="15363" width="14.7265625" style="70" customWidth="1"/>
    <col min="15364" max="15364" width="14.26953125" style="70" customWidth="1"/>
    <col min="15365" max="15367" width="14.7265625" style="70" customWidth="1"/>
    <col min="15368" max="15617" width="9.1796875" style="70"/>
    <col min="15618" max="15618" width="7.81640625" style="70" customWidth="1"/>
    <col min="15619" max="15619" width="14.7265625" style="70" customWidth="1"/>
    <col min="15620" max="15620" width="14.26953125" style="70" customWidth="1"/>
    <col min="15621" max="15623" width="14.7265625" style="70" customWidth="1"/>
    <col min="15624" max="15873" width="9.1796875" style="70"/>
    <col min="15874" max="15874" width="7.81640625" style="70" customWidth="1"/>
    <col min="15875" max="15875" width="14.7265625" style="70" customWidth="1"/>
    <col min="15876" max="15876" width="14.26953125" style="70" customWidth="1"/>
    <col min="15877" max="15879" width="14.7265625" style="70" customWidth="1"/>
    <col min="15880" max="16129" width="9.1796875" style="70"/>
    <col min="16130" max="16130" width="7.81640625" style="70" customWidth="1"/>
    <col min="16131" max="16131" width="14.7265625" style="70" customWidth="1"/>
    <col min="16132" max="16132" width="14.26953125" style="70" customWidth="1"/>
    <col min="16133" max="16135" width="14.7265625" style="70" customWidth="1"/>
    <col min="16136" max="16384" width="9.1796875" style="70"/>
  </cols>
  <sheetData>
    <row r="1" spans="1:13" x14ac:dyDescent="0.35">
      <c r="A1" s="68"/>
      <c r="B1" s="68"/>
      <c r="C1" s="68"/>
      <c r="D1" s="68"/>
      <c r="E1" s="68"/>
      <c r="F1" s="68"/>
      <c r="G1" s="69"/>
    </row>
    <row r="2" spans="1:13" x14ac:dyDescent="0.35">
      <c r="A2" s="68"/>
      <c r="B2" s="68"/>
      <c r="C2" s="68"/>
      <c r="D2" s="68"/>
      <c r="E2" s="68"/>
      <c r="F2" s="71"/>
      <c r="G2" s="72"/>
    </row>
    <row r="3" spans="1:13" x14ac:dyDescent="0.35">
      <c r="A3" s="68"/>
      <c r="B3" s="68"/>
      <c r="C3" s="68"/>
      <c r="D3" s="68"/>
      <c r="E3" s="68"/>
      <c r="F3" s="71"/>
      <c r="G3" s="72"/>
    </row>
    <row r="4" spans="1:13" ht="21" x14ac:dyDescent="0.5">
      <c r="A4" s="68"/>
      <c r="B4" s="73" t="s">
        <v>52</v>
      </c>
      <c r="C4" s="68"/>
      <c r="D4" s="68"/>
      <c r="E4" s="74"/>
      <c r="F4" s="75"/>
      <c r="G4" s="68"/>
      <c r="K4" s="76"/>
      <c r="L4" s="77"/>
    </row>
    <row r="5" spans="1:13" x14ac:dyDescent="0.35">
      <c r="A5" s="68"/>
      <c r="B5" s="68"/>
      <c r="C5" s="68"/>
      <c r="D5" s="68"/>
      <c r="E5" s="68"/>
      <c r="F5" s="75"/>
      <c r="G5" s="68"/>
      <c r="K5" s="78"/>
      <c r="L5" s="77"/>
    </row>
    <row r="6" spans="1:13" x14ac:dyDescent="0.35">
      <c r="A6" s="68"/>
      <c r="B6" s="79" t="s">
        <v>37</v>
      </c>
      <c r="C6" s="80"/>
      <c r="D6" s="81"/>
      <c r="E6" s="82">
        <v>43831</v>
      </c>
      <c r="F6" s="83"/>
      <c r="G6" s="68"/>
      <c r="K6" s="84"/>
      <c r="L6" s="84"/>
    </row>
    <row r="7" spans="1:13" x14ac:dyDescent="0.35">
      <c r="A7" s="68"/>
      <c r="B7" s="85" t="s">
        <v>38</v>
      </c>
      <c r="C7" s="86"/>
      <c r="E7" s="87">
        <v>36</v>
      </c>
      <c r="F7" s="88" t="s">
        <v>21</v>
      </c>
      <c r="G7" s="68"/>
      <c r="K7" s="89"/>
      <c r="L7" s="89"/>
    </row>
    <row r="8" spans="1:13" x14ac:dyDescent="0.35">
      <c r="A8" s="68"/>
      <c r="B8" s="85" t="s">
        <v>39</v>
      </c>
      <c r="C8" s="86"/>
      <c r="E8" s="87">
        <v>5885</v>
      </c>
      <c r="F8" s="88" t="s">
        <v>40</v>
      </c>
      <c r="G8" s="68"/>
      <c r="K8" s="89"/>
      <c r="L8" s="89"/>
    </row>
    <row r="9" spans="1:13" x14ac:dyDescent="0.35">
      <c r="A9" s="68"/>
      <c r="B9" s="85" t="s">
        <v>41</v>
      </c>
      <c r="C9" s="86"/>
      <c r="E9" s="90">
        <v>1</v>
      </c>
      <c r="F9" s="88"/>
      <c r="G9" s="68"/>
      <c r="K9" s="91"/>
      <c r="L9" s="91"/>
    </row>
    <row r="10" spans="1:13" x14ac:dyDescent="0.35">
      <c r="A10" s="68"/>
      <c r="B10" s="85" t="s">
        <v>42</v>
      </c>
      <c r="C10" s="86"/>
      <c r="D10" s="92">
        <f>E6-1</f>
        <v>43830</v>
      </c>
      <c r="E10" s="93">
        <f>E8</f>
        <v>5885</v>
      </c>
      <c r="F10" s="88" t="s">
        <v>40</v>
      </c>
      <c r="G10" s="68"/>
      <c r="K10" s="91"/>
      <c r="L10" s="91"/>
    </row>
    <row r="11" spans="1:13" x14ac:dyDescent="0.35">
      <c r="A11" s="68"/>
      <c r="B11" s="85" t="s">
        <v>43</v>
      </c>
      <c r="C11" s="86"/>
      <c r="D11" s="92">
        <f>EDATE(D10,E7)</f>
        <v>44926</v>
      </c>
      <c r="E11" s="93">
        <v>0</v>
      </c>
      <c r="F11" s="88" t="s">
        <v>40</v>
      </c>
      <c r="G11" s="68"/>
      <c r="K11" s="89"/>
      <c r="L11" s="89"/>
      <c r="M11" s="91"/>
    </row>
    <row r="12" spans="1:13" x14ac:dyDescent="0.35">
      <c r="A12" s="68"/>
      <c r="B12" s="94" t="s">
        <v>44</v>
      </c>
      <c r="C12" s="95"/>
      <c r="D12" s="96"/>
      <c r="E12" s="97">
        <v>4.5999999999999999E-2</v>
      </c>
      <c r="F12" s="98"/>
      <c r="G12" s="99"/>
      <c r="K12" s="89"/>
      <c r="L12" s="89"/>
      <c r="M12" s="91"/>
    </row>
    <row r="13" spans="1:13" x14ac:dyDescent="0.35">
      <c r="A13" s="68"/>
      <c r="B13" s="100"/>
      <c r="C13" s="86"/>
      <c r="E13" s="101"/>
      <c r="F13" s="100"/>
      <c r="G13" s="99"/>
      <c r="K13" s="89"/>
      <c r="L13" s="89"/>
      <c r="M13" s="91"/>
    </row>
    <row r="14" spans="1:13" x14ac:dyDescent="0.35">
      <c r="K14" s="89"/>
      <c r="L14" s="89"/>
      <c r="M14" s="91"/>
    </row>
    <row r="15" spans="1:13" ht="15" thickBot="1" x14ac:dyDescent="0.4">
      <c r="A15" s="102" t="s">
        <v>45</v>
      </c>
      <c r="B15" s="102" t="s">
        <v>46</v>
      </c>
      <c r="C15" s="102" t="s">
        <v>47</v>
      </c>
      <c r="D15" s="102" t="s">
        <v>48</v>
      </c>
      <c r="E15" s="102" t="s">
        <v>49</v>
      </c>
      <c r="F15" s="102" t="s">
        <v>50</v>
      </c>
      <c r="G15" s="102" t="s">
        <v>51</v>
      </c>
      <c r="K15" s="89"/>
      <c r="L15" s="89"/>
      <c r="M15" s="91"/>
    </row>
    <row r="16" spans="1:13" x14ac:dyDescent="0.35">
      <c r="A16" s="103">
        <f>E6</f>
        <v>43831</v>
      </c>
      <c r="B16" s="86">
        <v>1</v>
      </c>
      <c r="C16" s="75">
        <f>E10</f>
        <v>5885</v>
      </c>
      <c r="D16" s="104">
        <f>ROUND(C16*$E$12/12,3)</f>
        <v>22.559000000000001</v>
      </c>
      <c r="E16" s="104">
        <f>PPMT($E$12/12,B16,$E$7,-$E$10,$E$11,0)</f>
        <v>152.76461346033796</v>
      </c>
      <c r="F16" s="104">
        <f>ROUND(PMT($E$12/12,E7,-E10,E11),3)</f>
        <v>175.32400000000001</v>
      </c>
      <c r="G16" s="104">
        <f>ROUND(C16-E16,3)</f>
        <v>5732.2349999999997</v>
      </c>
      <c r="K16" s="89"/>
      <c r="L16" s="89"/>
      <c r="M16" s="91"/>
    </row>
    <row r="17" spans="1:13" x14ac:dyDescent="0.35">
      <c r="A17" s="103">
        <f>EDATE(A16,1)</f>
        <v>43862</v>
      </c>
      <c r="B17" s="86">
        <v>2</v>
      </c>
      <c r="C17" s="75">
        <f>G16</f>
        <v>5732.2349999999997</v>
      </c>
      <c r="D17" s="104">
        <f t="shared" ref="D17:D51" si="0">ROUND(C17*$E$12/12,3)</f>
        <v>21.974</v>
      </c>
      <c r="E17" s="104">
        <f>PPMT($E$12/12,B17,$E$7,-$E$10,$E$11,0)</f>
        <v>153.35021114526921</v>
      </c>
      <c r="F17" s="104">
        <f>F16</f>
        <v>175.32400000000001</v>
      </c>
      <c r="G17" s="104">
        <f>ROUND(C17-E17,3)</f>
        <v>5578.8850000000002</v>
      </c>
      <c r="K17" s="89"/>
      <c r="L17" s="89"/>
      <c r="M17" s="91"/>
    </row>
    <row r="18" spans="1:13" x14ac:dyDescent="0.35">
      <c r="A18" s="103">
        <f>EDATE(A17,1)</f>
        <v>43891</v>
      </c>
      <c r="B18" s="86">
        <v>3</v>
      </c>
      <c r="C18" s="75">
        <f t="shared" ref="C18:C51" si="1">G17</f>
        <v>5578.8850000000002</v>
      </c>
      <c r="D18" s="104">
        <f t="shared" si="0"/>
        <v>21.385999999999999</v>
      </c>
      <c r="E18" s="104">
        <f>PPMT($E$12/12,B18,$E$7,-$E$10,$E$11,0)</f>
        <v>153.93805362132608</v>
      </c>
      <c r="F18" s="104">
        <f t="shared" ref="F18:F51" si="2">F17</f>
        <v>175.32400000000001</v>
      </c>
      <c r="G18" s="104">
        <f>ROUND(C18-E18,3)</f>
        <v>5424.9470000000001</v>
      </c>
      <c r="K18" s="89"/>
      <c r="L18" s="89"/>
      <c r="M18" s="91"/>
    </row>
    <row r="19" spans="1:13" x14ac:dyDescent="0.35">
      <c r="A19" s="103">
        <f t="shared" ref="A19:A51" si="3">EDATE(A18,1)</f>
        <v>43922</v>
      </c>
      <c r="B19" s="86">
        <v>4</v>
      </c>
      <c r="C19" s="75">
        <f t="shared" si="1"/>
        <v>5424.9470000000001</v>
      </c>
      <c r="D19" s="104">
        <f t="shared" si="0"/>
        <v>20.795999999999999</v>
      </c>
      <c r="E19" s="104">
        <f t="shared" ref="E19" si="4">PPMT($E$12/12,B19,$E$7,-$E$10,$E$11,0)</f>
        <v>154.52814949354118</v>
      </c>
      <c r="F19" s="104">
        <f t="shared" si="2"/>
        <v>175.32400000000001</v>
      </c>
      <c r="G19" s="104">
        <f t="shared" ref="G19:G51" si="5">ROUND(C19-E19,3)</f>
        <v>5270.4189999999999</v>
      </c>
      <c r="K19" s="89"/>
      <c r="L19" s="89"/>
      <c r="M19" s="91"/>
    </row>
    <row r="20" spans="1:13" x14ac:dyDescent="0.35">
      <c r="A20" s="103">
        <f t="shared" si="3"/>
        <v>43952</v>
      </c>
      <c r="B20" s="86">
        <v>5</v>
      </c>
      <c r="C20" s="75">
        <f t="shared" si="1"/>
        <v>5270.4189999999999</v>
      </c>
      <c r="D20" s="104">
        <f t="shared" si="0"/>
        <v>20.202999999999999</v>
      </c>
      <c r="E20" s="104">
        <f>PPMT($E$12/12,B20,$E$7,-$E$10,$E$11,0)</f>
        <v>155.12050739993308</v>
      </c>
      <c r="F20" s="104">
        <f t="shared" si="2"/>
        <v>175.32400000000001</v>
      </c>
      <c r="G20" s="104">
        <f t="shared" si="5"/>
        <v>5115.2979999999998</v>
      </c>
      <c r="K20" s="89"/>
      <c r="L20" s="89"/>
      <c r="M20" s="91"/>
    </row>
    <row r="21" spans="1:13" x14ac:dyDescent="0.35">
      <c r="A21" s="103">
        <f t="shared" si="3"/>
        <v>43983</v>
      </c>
      <c r="B21" s="86">
        <v>6</v>
      </c>
      <c r="C21" s="75">
        <f t="shared" si="1"/>
        <v>5115.2979999999998</v>
      </c>
      <c r="D21" s="104">
        <f t="shared" si="0"/>
        <v>19.609000000000002</v>
      </c>
      <c r="E21" s="104">
        <f t="shared" ref="E21:E51" si="6">PPMT($E$12/12,B21,$E$7,-$E$10,$E$11,0)</f>
        <v>155.71513601163284</v>
      </c>
      <c r="F21" s="104">
        <f t="shared" si="2"/>
        <v>175.32400000000001</v>
      </c>
      <c r="G21" s="104">
        <f t="shared" si="5"/>
        <v>4959.5829999999996</v>
      </c>
      <c r="K21" s="89"/>
      <c r="L21" s="89"/>
      <c r="M21" s="91"/>
    </row>
    <row r="22" spans="1:13" x14ac:dyDescent="0.35">
      <c r="A22" s="103">
        <f t="shared" si="3"/>
        <v>44013</v>
      </c>
      <c r="B22" s="86">
        <v>7</v>
      </c>
      <c r="C22" s="75">
        <f t="shared" si="1"/>
        <v>4959.5829999999996</v>
      </c>
      <c r="D22" s="104">
        <f t="shared" si="0"/>
        <v>19.012</v>
      </c>
      <c r="E22" s="104">
        <f t="shared" si="6"/>
        <v>156.31204403301075</v>
      </c>
      <c r="F22" s="104">
        <f t="shared" si="2"/>
        <v>175.32400000000001</v>
      </c>
      <c r="G22" s="104">
        <f t="shared" si="5"/>
        <v>4803.2709999999997</v>
      </c>
      <c r="K22" s="89"/>
      <c r="L22" s="89"/>
      <c r="M22" s="91"/>
    </row>
    <row r="23" spans="1:13" x14ac:dyDescent="0.35">
      <c r="A23" s="103">
        <f>EDATE(A22,1)</f>
        <v>44044</v>
      </c>
      <c r="B23" s="86">
        <v>8</v>
      </c>
      <c r="C23" s="75">
        <f t="shared" si="1"/>
        <v>4803.2709999999997</v>
      </c>
      <c r="D23" s="104">
        <f t="shared" si="0"/>
        <v>18.413</v>
      </c>
      <c r="E23" s="104">
        <f t="shared" si="6"/>
        <v>156.91124020180396</v>
      </c>
      <c r="F23" s="104">
        <f t="shared" si="2"/>
        <v>175.32400000000001</v>
      </c>
      <c r="G23" s="104">
        <f t="shared" si="5"/>
        <v>4646.3599999999997</v>
      </c>
      <c r="K23" s="89"/>
      <c r="L23" s="89"/>
      <c r="M23" s="91"/>
    </row>
    <row r="24" spans="1:13" x14ac:dyDescent="0.35">
      <c r="A24" s="103">
        <f t="shared" si="3"/>
        <v>44075</v>
      </c>
      <c r="B24" s="86">
        <v>9</v>
      </c>
      <c r="C24" s="75">
        <f t="shared" si="1"/>
        <v>4646.3599999999997</v>
      </c>
      <c r="D24" s="104">
        <f t="shared" si="0"/>
        <v>17.811</v>
      </c>
      <c r="E24" s="104">
        <f t="shared" si="6"/>
        <v>157.51273328924424</v>
      </c>
      <c r="F24" s="104">
        <f t="shared" si="2"/>
        <v>175.32400000000001</v>
      </c>
      <c r="G24" s="104">
        <f t="shared" si="5"/>
        <v>4488.8469999999998</v>
      </c>
      <c r="K24" s="89"/>
      <c r="L24" s="89"/>
      <c r="M24" s="91"/>
    </row>
    <row r="25" spans="1:13" x14ac:dyDescent="0.35">
      <c r="A25" s="103">
        <f t="shared" si="3"/>
        <v>44105</v>
      </c>
      <c r="B25" s="86">
        <v>10</v>
      </c>
      <c r="C25" s="75">
        <f t="shared" si="1"/>
        <v>4488.8469999999998</v>
      </c>
      <c r="D25" s="104">
        <f t="shared" si="0"/>
        <v>17.207000000000001</v>
      </c>
      <c r="E25" s="104">
        <f t="shared" si="6"/>
        <v>158.1165321001863</v>
      </c>
      <c r="F25" s="104">
        <f t="shared" si="2"/>
        <v>175.32400000000001</v>
      </c>
      <c r="G25" s="104">
        <f t="shared" si="5"/>
        <v>4330.7299999999996</v>
      </c>
    </row>
    <row r="26" spans="1:13" x14ac:dyDescent="0.35">
      <c r="A26" s="103">
        <f t="shared" si="3"/>
        <v>44136</v>
      </c>
      <c r="B26" s="86">
        <v>11</v>
      </c>
      <c r="C26" s="75">
        <f t="shared" si="1"/>
        <v>4330.7299999999996</v>
      </c>
      <c r="D26" s="104">
        <f t="shared" si="0"/>
        <v>16.600999999999999</v>
      </c>
      <c r="E26" s="104">
        <f t="shared" si="6"/>
        <v>158.72264547323704</v>
      </c>
      <c r="F26" s="104">
        <f t="shared" si="2"/>
        <v>175.32400000000001</v>
      </c>
      <c r="G26" s="104">
        <f t="shared" si="5"/>
        <v>4172.0069999999996</v>
      </c>
    </row>
    <row r="27" spans="1:13" x14ac:dyDescent="0.35">
      <c r="A27" s="103">
        <f t="shared" si="3"/>
        <v>44166</v>
      </c>
      <c r="B27" s="86">
        <v>12</v>
      </c>
      <c r="C27" s="75">
        <f t="shared" si="1"/>
        <v>4172.0069999999996</v>
      </c>
      <c r="D27" s="104">
        <f t="shared" si="0"/>
        <v>15.993</v>
      </c>
      <c r="E27" s="104">
        <f t="shared" si="6"/>
        <v>159.33108228088446</v>
      </c>
      <c r="F27" s="104">
        <f t="shared" si="2"/>
        <v>175.32400000000001</v>
      </c>
      <c r="G27" s="104">
        <f t="shared" si="5"/>
        <v>4012.6759999999999</v>
      </c>
    </row>
    <row r="28" spans="1:13" x14ac:dyDescent="0.35">
      <c r="A28" s="103">
        <f t="shared" si="3"/>
        <v>44197</v>
      </c>
      <c r="B28" s="86">
        <v>13</v>
      </c>
      <c r="C28" s="75">
        <f t="shared" si="1"/>
        <v>4012.6759999999999</v>
      </c>
      <c r="D28" s="104">
        <f t="shared" si="0"/>
        <v>15.382</v>
      </c>
      <c r="E28" s="104">
        <f t="shared" si="6"/>
        <v>159.9418514296278</v>
      </c>
      <c r="F28" s="104">
        <f t="shared" si="2"/>
        <v>175.32400000000001</v>
      </c>
      <c r="G28" s="104">
        <f t="shared" si="5"/>
        <v>3852.7339999999999</v>
      </c>
    </row>
    <row r="29" spans="1:13" x14ac:dyDescent="0.35">
      <c r="A29" s="103">
        <f t="shared" si="3"/>
        <v>44228</v>
      </c>
      <c r="B29" s="86">
        <v>14</v>
      </c>
      <c r="C29" s="75">
        <f t="shared" si="1"/>
        <v>3852.7339999999999</v>
      </c>
      <c r="D29" s="104">
        <f t="shared" si="0"/>
        <v>14.769</v>
      </c>
      <c r="E29" s="104">
        <f t="shared" si="6"/>
        <v>160.55496186010808</v>
      </c>
      <c r="F29" s="104">
        <f t="shared" si="2"/>
        <v>175.32400000000001</v>
      </c>
      <c r="G29" s="104">
        <f t="shared" si="5"/>
        <v>3692.1790000000001</v>
      </c>
    </row>
    <row r="30" spans="1:13" x14ac:dyDescent="0.35">
      <c r="A30" s="103">
        <f t="shared" si="3"/>
        <v>44256</v>
      </c>
      <c r="B30" s="86">
        <v>15</v>
      </c>
      <c r="C30" s="75">
        <f t="shared" si="1"/>
        <v>3692.1790000000001</v>
      </c>
      <c r="D30" s="104">
        <f t="shared" si="0"/>
        <v>14.153</v>
      </c>
      <c r="E30" s="104">
        <f t="shared" si="6"/>
        <v>161.1704225472385</v>
      </c>
      <c r="F30" s="104">
        <f t="shared" si="2"/>
        <v>175.32400000000001</v>
      </c>
      <c r="G30" s="104">
        <f t="shared" si="5"/>
        <v>3531.009</v>
      </c>
    </row>
    <row r="31" spans="1:13" x14ac:dyDescent="0.35">
      <c r="A31" s="103">
        <f t="shared" si="3"/>
        <v>44287</v>
      </c>
      <c r="B31" s="86">
        <v>16</v>
      </c>
      <c r="C31" s="75">
        <f t="shared" si="1"/>
        <v>3531.009</v>
      </c>
      <c r="D31" s="104">
        <f t="shared" si="0"/>
        <v>13.536</v>
      </c>
      <c r="E31" s="104">
        <f t="shared" si="6"/>
        <v>161.78824250033625</v>
      </c>
      <c r="F31" s="104">
        <f t="shared" si="2"/>
        <v>175.32400000000001</v>
      </c>
      <c r="G31" s="104">
        <f t="shared" si="5"/>
        <v>3369.221</v>
      </c>
    </row>
    <row r="32" spans="1:13" x14ac:dyDescent="0.35">
      <c r="A32" s="103">
        <f t="shared" si="3"/>
        <v>44317</v>
      </c>
      <c r="B32" s="86">
        <v>17</v>
      </c>
      <c r="C32" s="75">
        <f t="shared" si="1"/>
        <v>3369.221</v>
      </c>
      <c r="D32" s="104">
        <f t="shared" si="0"/>
        <v>12.914999999999999</v>
      </c>
      <c r="E32" s="104">
        <f t="shared" si="6"/>
        <v>162.40843076325419</v>
      </c>
      <c r="F32" s="104">
        <f t="shared" si="2"/>
        <v>175.32400000000001</v>
      </c>
      <c r="G32" s="104">
        <f t="shared" si="5"/>
        <v>3206.8130000000001</v>
      </c>
    </row>
    <row r="33" spans="1:7" x14ac:dyDescent="0.35">
      <c r="A33" s="103">
        <f t="shared" si="3"/>
        <v>44348</v>
      </c>
      <c r="B33" s="86">
        <v>18</v>
      </c>
      <c r="C33" s="75">
        <f t="shared" si="1"/>
        <v>3206.8130000000001</v>
      </c>
      <c r="D33" s="104">
        <f t="shared" si="0"/>
        <v>12.292999999999999</v>
      </c>
      <c r="E33" s="104">
        <f t="shared" si="6"/>
        <v>163.03099641451334</v>
      </c>
      <c r="F33" s="104">
        <f t="shared" si="2"/>
        <v>175.32400000000001</v>
      </c>
      <c r="G33" s="104">
        <f t="shared" si="5"/>
        <v>3043.7820000000002</v>
      </c>
    </row>
    <row r="34" spans="1:7" x14ac:dyDescent="0.35">
      <c r="A34" s="103">
        <f t="shared" si="3"/>
        <v>44378</v>
      </c>
      <c r="B34" s="86">
        <v>19</v>
      </c>
      <c r="C34" s="75">
        <f t="shared" si="1"/>
        <v>3043.7820000000002</v>
      </c>
      <c r="D34" s="104">
        <f t="shared" si="0"/>
        <v>11.667999999999999</v>
      </c>
      <c r="E34" s="104">
        <f t="shared" si="6"/>
        <v>163.65594856743564</v>
      </c>
      <c r="F34" s="104">
        <f t="shared" si="2"/>
        <v>175.32400000000001</v>
      </c>
      <c r="G34" s="104">
        <f t="shared" si="5"/>
        <v>2880.1260000000002</v>
      </c>
    </row>
    <row r="35" spans="1:7" x14ac:dyDescent="0.35">
      <c r="A35" s="103">
        <f t="shared" si="3"/>
        <v>44409</v>
      </c>
      <c r="B35" s="86">
        <v>20</v>
      </c>
      <c r="C35" s="75">
        <f t="shared" si="1"/>
        <v>2880.1260000000002</v>
      </c>
      <c r="D35" s="104">
        <f t="shared" si="0"/>
        <v>11.04</v>
      </c>
      <c r="E35" s="104">
        <f t="shared" si="6"/>
        <v>164.28329637027747</v>
      </c>
      <c r="F35" s="104">
        <f t="shared" si="2"/>
        <v>175.32400000000001</v>
      </c>
      <c r="G35" s="104">
        <f t="shared" si="5"/>
        <v>2715.8429999999998</v>
      </c>
    </row>
    <row r="36" spans="1:7" x14ac:dyDescent="0.35">
      <c r="A36" s="103">
        <f t="shared" si="3"/>
        <v>44440</v>
      </c>
      <c r="B36" s="86">
        <v>21</v>
      </c>
      <c r="C36" s="75">
        <f t="shared" si="1"/>
        <v>2715.8429999999998</v>
      </c>
      <c r="D36" s="104">
        <f t="shared" si="0"/>
        <v>10.411</v>
      </c>
      <c r="E36" s="104">
        <f t="shared" si="6"/>
        <v>164.91304900636351</v>
      </c>
      <c r="F36" s="104">
        <f t="shared" si="2"/>
        <v>175.32400000000001</v>
      </c>
      <c r="G36" s="104">
        <f t="shared" si="5"/>
        <v>2550.9299999999998</v>
      </c>
    </row>
    <row r="37" spans="1:7" x14ac:dyDescent="0.35">
      <c r="A37" s="103">
        <f t="shared" si="3"/>
        <v>44470</v>
      </c>
      <c r="B37" s="86">
        <v>22</v>
      </c>
      <c r="C37" s="75">
        <f t="shared" si="1"/>
        <v>2550.9299999999998</v>
      </c>
      <c r="D37" s="104">
        <f t="shared" si="0"/>
        <v>9.7789999999999999</v>
      </c>
      <c r="E37" s="104">
        <f t="shared" si="6"/>
        <v>165.54521569422127</v>
      </c>
      <c r="F37" s="104">
        <f t="shared" si="2"/>
        <v>175.32400000000001</v>
      </c>
      <c r="G37" s="104">
        <f t="shared" si="5"/>
        <v>2385.3850000000002</v>
      </c>
    </row>
    <row r="38" spans="1:7" x14ac:dyDescent="0.35">
      <c r="A38" s="103">
        <f t="shared" si="3"/>
        <v>44501</v>
      </c>
      <c r="B38" s="86">
        <v>23</v>
      </c>
      <c r="C38" s="75">
        <f t="shared" si="1"/>
        <v>2385.3850000000002</v>
      </c>
      <c r="D38" s="104">
        <f t="shared" si="0"/>
        <v>9.1440000000000001</v>
      </c>
      <c r="E38" s="104">
        <f t="shared" si="6"/>
        <v>166.17980568771577</v>
      </c>
      <c r="F38" s="104">
        <f t="shared" si="2"/>
        <v>175.32400000000001</v>
      </c>
      <c r="G38" s="104">
        <f t="shared" si="5"/>
        <v>2219.2049999999999</v>
      </c>
    </row>
    <row r="39" spans="1:7" x14ac:dyDescent="0.35">
      <c r="A39" s="103">
        <f t="shared" si="3"/>
        <v>44531</v>
      </c>
      <c r="B39" s="86">
        <v>24</v>
      </c>
      <c r="C39" s="75">
        <f t="shared" si="1"/>
        <v>2219.2049999999999</v>
      </c>
      <c r="D39" s="104">
        <f t="shared" si="0"/>
        <v>8.5069999999999997</v>
      </c>
      <c r="E39" s="104">
        <f t="shared" si="6"/>
        <v>166.81682827618536</v>
      </c>
      <c r="F39" s="104">
        <f t="shared" si="2"/>
        <v>175.32400000000001</v>
      </c>
      <c r="G39" s="104">
        <f t="shared" si="5"/>
        <v>2052.3879999999999</v>
      </c>
    </row>
    <row r="40" spans="1:7" x14ac:dyDescent="0.35">
      <c r="A40" s="103">
        <f t="shared" si="3"/>
        <v>44562</v>
      </c>
      <c r="B40" s="86">
        <v>25</v>
      </c>
      <c r="C40" s="75">
        <f t="shared" si="1"/>
        <v>2052.3879999999999</v>
      </c>
      <c r="D40" s="104">
        <f t="shared" si="0"/>
        <v>7.867</v>
      </c>
      <c r="E40" s="104">
        <f t="shared" si="6"/>
        <v>167.45629278457739</v>
      </c>
      <c r="F40" s="104">
        <f t="shared" si="2"/>
        <v>175.32400000000001</v>
      </c>
      <c r="G40" s="104">
        <f t="shared" si="5"/>
        <v>1884.932</v>
      </c>
    </row>
    <row r="41" spans="1:7" x14ac:dyDescent="0.35">
      <c r="A41" s="103">
        <f t="shared" si="3"/>
        <v>44593</v>
      </c>
      <c r="B41" s="86">
        <v>26</v>
      </c>
      <c r="C41" s="75">
        <f t="shared" si="1"/>
        <v>1884.932</v>
      </c>
      <c r="D41" s="104">
        <f t="shared" si="0"/>
        <v>7.226</v>
      </c>
      <c r="E41" s="104">
        <f t="shared" si="6"/>
        <v>168.09820857358494</v>
      </c>
      <c r="F41" s="104">
        <f t="shared" si="2"/>
        <v>175.32400000000001</v>
      </c>
      <c r="G41" s="104">
        <f t="shared" si="5"/>
        <v>1716.8340000000001</v>
      </c>
    </row>
    <row r="42" spans="1:7" x14ac:dyDescent="0.35">
      <c r="A42" s="103">
        <f t="shared" si="3"/>
        <v>44621</v>
      </c>
      <c r="B42" s="86">
        <v>27</v>
      </c>
      <c r="C42" s="75">
        <f t="shared" si="1"/>
        <v>1716.8340000000001</v>
      </c>
      <c r="D42" s="104">
        <f t="shared" si="0"/>
        <v>6.5810000000000004</v>
      </c>
      <c r="E42" s="104">
        <f t="shared" si="6"/>
        <v>168.74258503978368</v>
      </c>
      <c r="F42" s="104">
        <f t="shared" si="2"/>
        <v>175.32400000000001</v>
      </c>
      <c r="G42" s="104">
        <f t="shared" si="5"/>
        <v>1548.0909999999999</v>
      </c>
    </row>
    <row r="43" spans="1:7" x14ac:dyDescent="0.35">
      <c r="A43" s="103">
        <f t="shared" si="3"/>
        <v>44652</v>
      </c>
      <c r="B43" s="86">
        <v>28</v>
      </c>
      <c r="C43" s="75">
        <f t="shared" si="1"/>
        <v>1548.0909999999999</v>
      </c>
      <c r="D43" s="104">
        <f t="shared" si="0"/>
        <v>5.9340000000000002</v>
      </c>
      <c r="E43" s="104">
        <f t="shared" si="6"/>
        <v>169.38943161576952</v>
      </c>
      <c r="F43" s="104">
        <f t="shared" si="2"/>
        <v>175.32400000000001</v>
      </c>
      <c r="G43" s="104">
        <f t="shared" si="5"/>
        <v>1378.702</v>
      </c>
    </row>
    <row r="44" spans="1:7" x14ac:dyDescent="0.35">
      <c r="A44" s="103">
        <f t="shared" si="3"/>
        <v>44682</v>
      </c>
      <c r="B44" s="86">
        <v>29</v>
      </c>
      <c r="C44" s="75">
        <f t="shared" si="1"/>
        <v>1378.702</v>
      </c>
      <c r="D44" s="104">
        <f t="shared" si="0"/>
        <v>5.2850000000000001</v>
      </c>
      <c r="E44" s="104">
        <f t="shared" si="6"/>
        <v>170.03875777029663</v>
      </c>
      <c r="F44" s="104">
        <f t="shared" si="2"/>
        <v>175.32400000000001</v>
      </c>
      <c r="G44" s="104">
        <f t="shared" si="5"/>
        <v>1208.663</v>
      </c>
    </row>
    <row r="45" spans="1:7" x14ac:dyDescent="0.35">
      <c r="A45" s="103">
        <f t="shared" si="3"/>
        <v>44713</v>
      </c>
      <c r="B45" s="86">
        <v>30</v>
      </c>
      <c r="C45" s="75">
        <f t="shared" si="1"/>
        <v>1208.663</v>
      </c>
      <c r="D45" s="104">
        <f t="shared" si="0"/>
        <v>4.633</v>
      </c>
      <c r="E45" s="104">
        <f t="shared" si="6"/>
        <v>170.6905730084161</v>
      </c>
      <c r="F45" s="104">
        <f t="shared" si="2"/>
        <v>175.32400000000001</v>
      </c>
      <c r="G45" s="104">
        <f t="shared" si="5"/>
        <v>1037.972</v>
      </c>
    </row>
    <row r="46" spans="1:7" x14ac:dyDescent="0.35">
      <c r="A46" s="103">
        <f t="shared" si="3"/>
        <v>44743</v>
      </c>
      <c r="B46" s="86">
        <v>31</v>
      </c>
      <c r="C46" s="75">
        <f t="shared" si="1"/>
        <v>1037.972</v>
      </c>
      <c r="D46" s="104">
        <f t="shared" si="0"/>
        <v>3.9790000000000001</v>
      </c>
      <c r="E46" s="104">
        <f t="shared" si="6"/>
        <v>171.34488687161505</v>
      </c>
      <c r="F46" s="104">
        <f t="shared" si="2"/>
        <v>175.32400000000001</v>
      </c>
      <c r="G46" s="104">
        <f t="shared" si="5"/>
        <v>866.62699999999995</v>
      </c>
    </row>
    <row r="47" spans="1:7" x14ac:dyDescent="0.35">
      <c r="A47" s="103">
        <f t="shared" si="3"/>
        <v>44774</v>
      </c>
      <c r="B47" s="86">
        <v>32</v>
      </c>
      <c r="C47" s="75">
        <f t="shared" si="1"/>
        <v>866.62699999999995</v>
      </c>
      <c r="D47" s="104">
        <f t="shared" si="0"/>
        <v>3.3220000000000001</v>
      </c>
      <c r="E47" s="104">
        <f t="shared" si="6"/>
        <v>172.00170893795624</v>
      </c>
      <c r="F47" s="104">
        <f t="shared" si="2"/>
        <v>175.32400000000001</v>
      </c>
      <c r="G47" s="104">
        <f t="shared" si="5"/>
        <v>694.625</v>
      </c>
    </row>
    <row r="48" spans="1:7" x14ac:dyDescent="0.35">
      <c r="A48" s="103">
        <f t="shared" si="3"/>
        <v>44805</v>
      </c>
      <c r="B48" s="86">
        <v>33</v>
      </c>
      <c r="C48" s="75">
        <f t="shared" si="1"/>
        <v>694.625</v>
      </c>
      <c r="D48" s="104">
        <f t="shared" si="0"/>
        <v>2.6629999999999998</v>
      </c>
      <c r="E48" s="104">
        <f t="shared" si="6"/>
        <v>172.66104882221842</v>
      </c>
      <c r="F48" s="104">
        <f t="shared" si="2"/>
        <v>175.32400000000001</v>
      </c>
      <c r="G48" s="104">
        <f t="shared" si="5"/>
        <v>521.96400000000006</v>
      </c>
    </row>
    <row r="49" spans="1:7" x14ac:dyDescent="0.35">
      <c r="A49" s="103">
        <f t="shared" si="3"/>
        <v>44835</v>
      </c>
      <c r="B49" s="86">
        <v>34</v>
      </c>
      <c r="C49" s="75">
        <f t="shared" si="1"/>
        <v>521.96400000000006</v>
      </c>
      <c r="D49" s="104">
        <f t="shared" si="0"/>
        <v>2.0009999999999999</v>
      </c>
      <c r="E49" s="104">
        <f t="shared" si="6"/>
        <v>173.3229161760369</v>
      </c>
      <c r="F49" s="104">
        <f t="shared" si="2"/>
        <v>175.32400000000001</v>
      </c>
      <c r="G49" s="104">
        <f t="shared" si="5"/>
        <v>348.64100000000002</v>
      </c>
    </row>
    <row r="50" spans="1:7" x14ac:dyDescent="0.35">
      <c r="A50" s="103">
        <f t="shared" si="3"/>
        <v>44866</v>
      </c>
      <c r="B50" s="86">
        <v>35</v>
      </c>
      <c r="C50" s="75">
        <f t="shared" si="1"/>
        <v>348.64100000000002</v>
      </c>
      <c r="D50" s="104">
        <f t="shared" si="0"/>
        <v>1.3360000000000001</v>
      </c>
      <c r="E50" s="104">
        <f t="shared" si="6"/>
        <v>173.98732068804503</v>
      </c>
      <c r="F50" s="104">
        <f t="shared" si="2"/>
        <v>175.32400000000001</v>
      </c>
      <c r="G50" s="104">
        <f t="shared" si="5"/>
        <v>174.654</v>
      </c>
    </row>
    <row r="51" spans="1:7" x14ac:dyDescent="0.35">
      <c r="A51" s="103">
        <f t="shared" si="3"/>
        <v>44896</v>
      </c>
      <c r="B51" s="86">
        <v>36</v>
      </c>
      <c r="C51" s="75">
        <f t="shared" si="1"/>
        <v>174.654</v>
      </c>
      <c r="D51" s="104">
        <f t="shared" si="0"/>
        <v>0.67</v>
      </c>
      <c r="E51" s="104">
        <f t="shared" si="6"/>
        <v>174.65427208401587</v>
      </c>
      <c r="F51" s="104">
        <f t="shared" si="2"/>
        <v>175.32400000000001</v>
      </c>
      <c r="G51" s="104">
        <f t="shared" si="5"/>
        <v>0</v>
      </c>
    </row>
    <row r="52" spans="1:7" x14ac:dyDescent="0.35">
      <c r="A52" s="103"/>
      <c r="B52" s="86"/>
      <c r="C52" s="75"/>
      <c r="D52" s="104"/>
      <c r="E52" s="104"/>
      <c r="F52" s="104"/>
      <c r="G52" s="104"/>
    </row>
    <row r="53" spans="1:7" x14ac:dyDescent="0.35">
      <c r="A53" s="103"/>
      <c r="B53" s="86"/>
      <c r="C53" s="75"/>
      <c r="D53" s="104"/>
      <c r="E53" s="104"/>
      <c r="F53" s="104"/>
      <c r="G53" s="104"/>
    </row>
    <row r="54" spans="1:7" x14ac:dyDescent="0.35">
      <c r="A54" s="103"/>
      <c r="B54" s="86"/>
      <c r="C54" s="75"/>
      <c r="D54" s="104"/>
      <c r="E54" s="104"/>
      <c r="F54" s="104"/>
      <c r="G54" s="104"/>
    </row>
    <row r="55" spans="1:7" x14ac:dyDescent="0.35">
      <c r="A55" s="103"/>
      <c r="B55" s="86"/>
      <c r="C55" s="75"/>
      <c r="D55" s="104"/>
      <c r="E55" s="104"/>
      <c r="F55" s="104"/>
      <c r="G55" s="104"/>
    </row>
    <row r="56" spans="1:7" x14ac:dyDescent="0.35">
      <c r="A56" s="103"/>
      <c r="B56" s="86"/>
      <c r="C56" s="75"/>
      <c r="D56" s="104"/>
      <c r="E56" s="104"/>
      <c r="F56" s="104"/>
      <c r="G56" s="104"/>
    </row>
    <row r="57" spans="1:7" x14ac:dyDescent="0.35">
      <c r="A57" s="103"/>
      <c r="B57" s="86"/>
      <c r="C57" s="75"/>
      <c r="D57" s="104"/>
      <c r="E57" s="104"/>
      <c r="F57" s="104"/>
      <c r="G57" s="104"/>
    </row>
    <row r="58" spans="1:7" x14ac:dyDescent="0.35">
      <c r="A58" s="103"/>
      <c r="B58" s="86"/>
      <c r="C58" s="75"/>
      <c r="D58" s="104"/>
      <c r="E58" s="104"/>
      <c r="F58" s="104"/>
      <c r="G58" s="104"/>
    </row>
    <row r="59" spans="1:7" x14ac:dyDescent="0.35">
      <c r="A59" s="103"/>
      <c r="B59" s="86"/>
      <c r="C59" s="75"/>
      <c r="D59" s="104"/>
      <c r="E59" s="104"/>
      <c r="F59" s="104"/>
      <c r="G59" s="104"/>
    </row>
    <row r="60" spans="1:7" x14ac:dyDescent="0.35">
      <c r="A60" s="103"/>
      <c r="B60" s="86"/>
      <c r="C60" s="75"/>
      <c r="D60" s="104"/>
      <c r="E60" s="104"/>
      <c r="F60" s="104"/>
      <c r="G60" s="104"/>
    </row>
    <row r="61" spans="1:7" x14ac:dyDescent="0.35">
      <c r="A61" s="103"/>
      <c r="B61" s="86"/>
      <c r="C61" s="75"/>
      <c r="D61" s="104"/>
      <c r="E61" s="104"/>
      <c r="F61" s="104"/>
      <c r="G61" s="104"/>
    </row>
    <row r="62" spans="1:7" x14ac:dyDescent="0.35">
      <c r="A62" s="103"/>
      <c r="B62" s="86"/>
      <c r="C62" s="75"/>
      <c r="D62" s="104"/>
      <c r="E62" s="104"/>
      <c r="F62" s="104"/>
      <c r="G62" s="104"/>
    </row>
    <row r="63" spans="1:7" x14ac:dyDescent="0.35">
      <c r="A63" s="103"/>
      <c r="B63" s="86"/>
      <c r="C63" s="75"/>
      <c r="D63" s="104"/>
      <c r="E63" s="104"/>
      <c r="F63" s="104"/>
      <c r="G63" s="104"/>
    </row>
    <row r="64" spans="1:7" x14ac:dyDescent="0.35">
      <c r="A64" s="103"/>
      <c r="B64" s="86"/>
      <c r="C64" s="75"/>
      <c r="D64" s="104"/>
      <c r="E64" s="104"/>
      <c r="F64" s="104"/>
      <c r="G64" s="104"/>
    </row>
    <row r="65" spans="1:7" x14ac:dyDescent="0.35">
      <c r="A65" s="103"/>
      <c r="B65" s="86"/>
      <c r="C65" s="75"/>
      <c r="D65" s="104"/>
      <c r="E65" s="104"/>
      <c r="F65" s="104"/>
      <c r="G65" s="104"/>
    </row>
    <row r="66" spans="1:7" x14ac:dyDescent="0.35">
      <c r="A66" s="103"/>
      <c r="B66" s="86"/>
      <c r="C66" s="75"/>
      <c r="D66" s="104"/>
      <c r="E66" s="104"/>
      <c r="F66" s="104"/>
      <c r="G66" s="104"/>
    </row>
    <row r="67" spans="1:7" x14ac:dyDescent="0.35">
      <c r="A67" s="103"/>
      <c r="B67" s="86"/>
      <c r="C67" s="75"/>
      <c r="D67" s="104"/>
      <c r="E67" s="104"/>
      <c r="F67" s="104"/>
      <c r="G67" s="104"/>
    </row>
    <row r="68" spans="1:7" x14ac:dyDescent="0.35">
      <c r="A68" s="103"/>
      <c r="B68" s="86"/>
      <c r="C68" s="75"/>
      <c r="D68" s="104"/>
      <c r="E68" s="104"/>
      <c r="F68" s="104"/>
      <c r="G68" s="104"/>
    </row>
    <row r="69" spans="1:7" x14ac:dyDescent="0.35">
      <c r="A69" s="103"/>
      <c r="B69" s="86"/>
      <c r="C69" s="75"/>
      <c r="D69" s="104"/>
      <c r="E69" s="104"/>
      <c r="F69" s="104"/>
      <c r="G69" s="104"/>
    </row>
    <row r="70" spans="1:7" x14ac:dyDescent="0.35">
      <c r="A70" s="103"/>
      <c r="B70" s="86"/>
      <c r="C70" s="75"/>
      <c r="D70" s="104"/>
      <c r="E70" s="104"/>
      <c r="F70" s="104"/>
      <c r="G70" s="104"/>
    </row>
    <row r="71" spans="1:7" x14ac:dyDescent="0.35">
      <c r="A71" s="103"/>
      <c r="B71" s="86"/>
      <c r="C71" s="75"/>
      <c r="D71" s="104"/>
      <c r="E71" s="104"/>
      <c r="F71" s="104"/>
      <c r="G71" s="104"/>
    </row>
    <row r="72" spans="1:7" x14ac:dyDescent="0.35">
      <c r="A72" s="103"/>
      <c r="B72" s="86"/>
      <c r="C72" s="75"/>
      <c r="D72" s="104"/>
      <c r="E72" s="104"/>
      <c r="F72" s="104"/>
      <c r="G72" s="104"/>
    </row>
    <row r="73" spans="1:7" x14ac:dyDescent="0.35">
      <c r="A73" s="103"/>
      <c r="B73" s="86"/>
      <c r="C73" s="75"/>
      <c r="D73" s="104"/>
      <c r="E73" s="104"/>
      <c r="F73" s="104"/>
      <c r="G73" s="104"/>
    </row>
    <row r="74" spans="1:7" x14ac:dyDescent="0.35">
      <c r="A74" s="103"/>
      <c r="B74" s="86"/>
      <c r="C74" s="75"/>
      <c r="D74" s="104"/>
      <c r="E74" s="104"/>
      <c r="F74" s="104"/>
      <c r="G74" s="104"/>
    </row>
    <row r="75" spans="1:7" x14ac:dyDescent="0.35">
      <c r="A75" s="103"/>
      <c r="B75" s="86"/>
      <c r="C75" s="75"/>
      <c r="D75" s="104"/>
      <c r="E75" s="104"/>
      <c r="F75" s="104"/>
      <c r="G75" s="10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G11" sqref="G11"/>
    </sheetView>
  </sheetViews>
  <sheetFormatPr defaultColWidth="9.1796875" defaultRowHeight="14.5" x14ac:dyDescent="0.35"/>
  <cols>
    <col min="1" max="1" width="9.1796875" style="70"/>
    <col min="2" max="2" width="7.81640625" style="70" customWidth="1"/>
    <col min="3" max="3" width="14.7265625" style="70" customWidth="1"/>
    <col min="4" max="4" width="14.26953125" style="70" customWidth="1"/>
    <col min="5" max="7" width="14.7265625" style="70" customWidth="1"/>
    <col min="8" max="257" width="9.1796875" style="70"/>
    <col min="258" max="258" width="7.81640625" style="70" customWidth="1"/>
    <col min="259" max="259" width="14.7265625" style="70" customWidth="1"/>
    <col min="260" max="260" width="14.26953125" style="70" customWidth="1"/>
    <col min="261" max="263" width="14.7265625" style="70" customWidth="1"/>
    <col min="264" max="513" width="9.1796875" style="70"/>
    <col min="514" max="514" width="7.81640625" style="70" customWidth="1"/>
    <col min="515" max="515" width="14.7265625" style="70" customWidth="1"/>
    <col min="516" max="516" width="14.26953125" style="70" customWidth="1"/>
    <col min="517" max="519" width="14.7265625" style="70" customWidth="1"/>
    <col min="520" max="769" width="9.1796875" style="70"/>
    <col min="770" max="770" width="7.81640625" style="70" customWidth="1"/>
    <col min="771" max="771" width="14.7265625" style="70" customWidth="1"/>
    <col min="772" max="772" width="14.26953125" style="70" customWidth="1"/>
    <col min="773" max="775" width="14.7265625" style="70" customWidth="1"/>
    <col min="776" max="1025" width="9.1796875" style="70"/>
    <col min="1026" max="1026" width="7.81640625" style="70" customWidth="1"/>
    <col min="1027" max="1027" width="14.7265625" style="70" customWidth="1"/>
    <col min="1028" max="1028" width="14.26953125" style="70" customWidth="1"/>
    <col min="1029" max="1031" width="14.7265625" style="70" customWidth="1"/>
    <col min="1032" max="1281" width="9.1796875" style="70"/>
    <col min="1282" max="1282" width="7.81640625" style="70" customWidth="1"/>
    <col min="1283" max="1283" width="14.7265625" style="70" customWidth="1"/>
    <col min="1284" max="1284" width="14.26953125" style="70" customWidth="1"/>
    <col min="1285" max="1287" width="14.7265625" style="70" customWidth="1"/>
    <col min="1288" max="1537" width="9.1796875" style="70"/>
    <col min="1538" max="1538" width="7.81640625" style="70" customWidth="1"/>
    <col min="1539" max="1539" width="14.7265625" style="70" customWidth="1"/>
    <col min="1540" max="1540" width="14.26953125" style="70" customWidth="1"/>
    <col min="1541" max="1543" width="14.7265625" style="70" customWidth="1"/>
    <col min="1544" max="1793" width="9.1796875" style="70"/>
    <col min="1794" max="1794" width="7.81640625" style="70" customWidth="1"/>
    <col min="1795" max="1795" width="14.7265625" style="70" customWidth="1"/>
    <col min="1796" max="1796" width="14.26953125" style="70" customWidth="1"/>
    <col min="1797" max="1799" width="14.7265625" style="70" customWidth="1"/>
    <col min="1800" max="2049" width="9.1796875" style="70"/>
    <col min="2050" max="2050" width="7.81640625" style="70" customWidth="1"/>
    <col min="2051" max="2051" width="14.7265625" style="70" customWidth="1"/>
    <col min="2052" max="2052" width="14.26953125" style="70" customWidth="1"/>
    <col min="2053" max="2055" width="14.7265625" style="70" customWidth="1"/>
    <col min="2056" max="2305" width="9.1796875" style="70"/>
    <col min="2306" max="2306" width="7.81640625" style="70" customWidth="1"/>
    <col min="2307" max="2307" width="14.7265625" style="70" customWidth="1"/>
    <col min="2308" max="2308" width="14.26953125" style="70" customWidth="1"/>
    <col min="2309" max="2311" width="14.7265625" style="70" customWidth="1"/>
    <col min="2312" max="2561" width="9.1796875" style="70"/>
    <col min="2562" max="2562" width="7.81640625" style="70" customWidth="1"/>
    <col min="2563" max="2563" width="14.7265625" style="70" customWidth="1"/>
    <col min="2564" max="2564" width="14.26953125" style="70" customWidth="1"/>
    <col min="2565" max="2567" width="14.7265625" style="70" customWidth="1"/>
    <col min="2568" max="2817" width="9.1796875" style="70"/>
    <col min="2818" max="2818" width="7.81640625" style="70" customWidth="1"/>
    <col min="2819" max="2819" width="14.7265625" style="70" customWidth="1"/>
    <col min="2820" max="2820" width="14.26953125" style="70" customWidth="1"/>
    <col min="2821" max="2823" width="14.7265625" style="70" customWidth="1"/>
    <col min="2824" max="3073" width="9.1796875" style="70"/>
    <col min="3074" max="3074" width="7.81640625" style="70" customWidth="1"/>
    <col min="3075" max="3075" width="14.7265625" style="70" customWidth="1"/>
    <col min="3076" max="3076" width="14.26953125" style="70" customWidth="1"/>
    <col min="3077" max="3079" width="14.7265625" style="70" customWidth="1"/>
    <col min="3080" max="3329" width="9.1796875" style="70"/>
    <col min="3330" max="3330" width="7.81640625" style="70" customWidth="1"/>
    <col min="3331" max="3331" width="14.7265625" style="70" customWidth="1"/>
    <col min="3332" max="3332" width="14.26953125" style="70" customWidth="1"/>
    <col min="3333" max="3335" width="14.7265625" style="70" customWidth="1"/>
    <col min="3336" max="3585" width="9.1796875" style="70"/>
    <col min="3586" max="3586" width="7.81640625" style="70" customWidth="1"/>
    <col min="3587" max="3587" width="14.7265625" style="70" customWidth="1"/>
    <col min="3588" max="3588" width="14.26953125" style="70" customWidth="1"/>
    <col min="3589" max="3591" width="14.7265625" style="70" customWidth="1"/>
    <col min="3592" max="3841" width="9.1796875" style="70"/>
    <col min="3842" max="3842" width="7.81640625" style="70" customWidth="1"/>
    <col min="3843" max="3843" width="14.7265625" style="70" customWidth="1"/>
    <col min="3844" max="3844" width="14.26953125" style="70" customWidth="1"/>
    <col min="3845" max="3847" width="14.7265625" style="70" customWidth="1"/>
    <col min="3848" max="4097" width="9.1796875" style="70"/>
    <col min="4098" max="4098" width="7.81640625" style="70" customWidth="1"/>
    <col min="4099" max="4099" width="14.7265625" style="70" customWidth="1"/>
    <col min="4100" max="4100" width="14.26953125" style="70" customWidth="1"/>
    <col min="4101" max="4103" width="14.7265625" style="70" customWidth="1"/>
    <col min="4104" max="4353" width="9.1796875" style="70"/>
    <col min="4354" max="4354" width="7.81640625" style="70" customWidth="1"/>
    <col min="4355" max="4355" width="14.7265625" style="70" customWidth="1"/>
    <col min="4356" max="4356" width="14.26953125" style="70" customWidth="1"/>
    <col min="4357" max="4359" width="14.7265625" style="70" customWidth="1"/>
    <col min="4360" max="4609" width="9.1796875" style="70"/>
    <col min="4610" max="4610" width="7.81640625" style="70" customWidth="1"/>
    <col min="4611" max="4611" width="14.7265625" style="70" customWidth="1"/>
    <col min="4612" max="4612" width="14.26953125" style="70" customWidth="1"/>
    <col min="4613" max="4615" width="14.7265625" style="70" customWidth="1"/>
    <col min="4616" max="4865" width="9.1796875" style="70"/>
    <col min="4866" max="4866" width="7.81640625" style="70" customWidth="1"/>
    <col min="4867" max="4867" width="14.7265625" style="70" customWidth="1"/>
    <col min="4868" max="4868" width="14.26953125" style="70" customWidth="1"/>
    <col min="4869" max="4871" width="14.7265625" style="70" customWidth="1"/>
    <col min="4872" max="5121" width="9.1796875" style="70"/>
    <col min="5122" max="5122" width="7.81640625" style="70" customWidth="1"/>
    <col min="5123" max="5123" width="14.7265625" style="70" customWidth="1"/>
    <col min="5124" max="5124" width="14.26953125" style="70" customWidth="1"/>
    <col min="5125" max="5127" width="14.7265625" style="70" customWidth="1"/>
    <col min="5128" max="5377" width="9.1796875" style="70"/>
    <col min="5378" max="5378" width="7.81640625" style="70" customWidth="1"/>
    <col min="5379" max="5379" width="14.7265625" style="70" customWidth="1"/>
    <col min="5380" max="5380" width="14.26953125" style="70" customWidth="1"/>
    <col min="5381" max="5383" width="14.7265625" style="70" customWidth="1"/>
    <col min="5384" max="5633" width="9.1796875" style="70"/>
    <col min="5634" max="5634" width="7.81640625" style="70" customWidth="1"/>
    <col min="5635" max="5635" width="14.7265625" style="70" customWidth="1"/>
    <col min="5636" max="5636" width="14.26953125" style="70" customWidth="1"/>
    <col min="5637" max="5639" width="14.7265625" style="70" customWidth="1"/>
    <col min="5640" max="5889" width="9.1796875" style="70"/>
    <col min="5890" max="5890" width="7.81640625" style="70" customWidth="1"/>
    <col min="5891" max="5891" width="14.7265625" style="70" customWidth="1"/>
    <col min="5892" max="5892" width="14.26953125" style="70" customWidth="1"/>
    <col min="5893" max="5895" width="14.7265625" style="70" customWidth="1"/>
    <col min="5896" max="6145" width="9.1796875" style="70"/>
    <col min="6146" max="6146" width="7.81640625" style="70" customWidth="1"/>
    <col min="6147" max="6147" width="14.7265625" style="70" customWidth="1"/>
    <col min="6148" max="6148" width="14.26953125" style="70" customWidth="1"/>
    <col min="6149" max="6151" width="14.7265625" style="70" customWidth="1"/>
    <col min="6152" max="6401" width="9.1796875" style="70"/>
    <col min="6402" max="6402" width="7.81640625" style="70" customWidth="1"/>
    <col min="6403" max="6403" width="14.7265625" style="70" customWidth="1"/>
    <col min="6404" max="6404" width="14.26953125" style="70" customWidth="1"/>
    <col min="6405" max="6407" width="14.7265625" style="70" customWidth="1"/>
    <col min="6408" max="6657" width="9.1796875" style="70"/>
    <col min="6658" max="6658" width="7.81640625" style="70" customWidth="1"/>
    <col min="6659" max="6659" width="14.7265625" style="70" customWidth="1"/>
    <col min="6660" max="6660" width="14.26953125" style="70" customWidth="1"/>
    <col min="6661" max="6663" width="14.7265625" style="70" customWidth="1"/>
    <col min="6664" max="6913" width="9.1796875" style="70"/>
    <col min="6914" max="6914" width="7.81640625" style="70" customWidth="1"/>
    <col min="6915" max="6915" width="14.7265625" style="70" customWidth="1"/>
    <col min="6916" max="6916" width="14.26953125" style="70" customWidth="1"/>
    <col min="6917" max="6919" width="14.7265625" style="70" customWidth="1"/>
    <col min="6920" max="7169" width="9.1796875" style="70"/>
    <col min="7170" max="7170" width="7.81640625" style="70" customWidth="1"/>
    <col min="7171" max="7171" width="14.7265625" style="70" customWidth="1"/>
    <col min="7172" max="7172" width="14.26953125" style="70" customWidth="1"/>
    <col min="7173" max="7175" width="14.7265625" style="70" customWidth="1"/>
    <col min="7176" max="7425" width="9.1796875" style="70"/>
    <col min="7426" max="7426" width="7.81640625" style="70" customWidth="1"/>
    <col min="7427" max="7427" width="14.7265625" style="70" customWidth="1"/>
    <col min="7428" max="7428" width="14.26953125" style="70" customWidth="1"/>
    <col min="7429" max="7431" width="14.7265625" style="70" customWidth="1"/>
    <col min="7432" max="7681" width="9.1796875" style="70"/>
    <col min="7682" max="7682" width="7.81640625" style="70" customWidth="1"/>
    <col min="7683" max="7683" width="14.7265625" style="70" customWidth="1"/>
    <col min="7684" max="7684" width="14.26953125" style="70" customWidth="1"/>
    <col min="7685" max="7687" width="14.7265625" style="70" customWidth="1"/>
    <col min="7688" max="7937" width="9.1796875" style="70"/>
    <col min="7938" max="7938" width="7.81640625" style="70" customWidth="1"/>
    <col min="7939" max="7939" width="14.7265625" style="70" customWidth="1"/>
    <col min="7940" max="7940" width="14.26953125" style="70" customWidth="1"/>
    <col min="7941" max="7943" width="14.7265625" style="70" customWidth="1"/>
    <col min="7944" max="8193" width="9.1796875" style="70"/>
    <col min="8194" max="8194" width="7.81640625" style="70" customWidth="1"/>
    <col min="8195" max="8195" width="14.7265625" style="70" customWidth="1"/>
    <col min="8196" max="8196" width="14.26953125" style="70" customWidth="1"/>
    <col min="8197" max="8199" width="14.7265625" style="70" customWidth="1"/>
    <col min="8200" max="8449" width="9.1796875" style="70"/>
    <col min="8450" max="8450" width="7.81640625" style="70" customWidth="1"/>
    <col min="8451" max="8451" width="14.7265625" style="70" customWidth="1"/>
    <col min="8452" max="8452" width="14.26953125" style="70" customWidth="1"/>
    <col min="8453" max="8455" width="14.7265625" style="70" customWidth="1"/>
    <col min="8456" max="8705" width="9.1796875" style="70"/>
    <col min="8706" max="8706" width="7.81640625" style="70" customWidth="1"/>
    <col min="8707" max="8707" width="14.7265625" style="70" customWidth="1"/>
    <col min="8708" max="8708" width="14.26953125" style="70" customWidth="1"/>
    <col min="8709" max="8711" width="14.7265625" style="70" customWidth="1"/>
    <col min="8712" max="8961" width="9.1796875" style="70"/>
    <col min="8962" max="8962" width="7.81640625" style="70" customWidth="1"/>
    <col min="8963" max="8963" width="14.7265625" style="70" customWidth="1"/>
    <col min="8964" max="8964" width="14.26953125" style="70" customWidth="1"/>
    <col min="8965" max="8967" width="14.7265625" style="70" customWidth="1"/>
    <col min="8968" max="9217" width="9.1796875" style="70"/>
    <col min="9218" max="9218" width="7.81640625" style="70" customWidth="1"/>
    <col min="9219" max="9219" width="14.7265625" style="70" customWidth="1"/>
    <col min="9220" max="9220" width="14.26953125" style="70" customWidth="1"/>
    <col min="9221" max="9223" width="14.7265625" style="70" customWidth="1"/>
    <col min="9224" max="9473" width="9.1796875" style="70"/>
    <col min="9474" max="9474" width="7.81640625" style="70" customWidth="1"/>
    <col min="9475" max="9475" width="14.7265625" style="70" customWidth="1"/>
    <col min="9476" max="9476" width="14.26953125" style="70" customWidth="1"/>
    <col min="9477" max="9479" width="14.7265625" style="70" customWidth="1"/>
    <col min="9480" max="9729" width="9.1796875" style="70"/>
    <col min="9730" max="9730" width="7.81640625" style="70" customWidth="1"/>
    <col min="9731" max="9731" width="14.7265625" style="70" customWidth="1"/>
    <col min="9732" max="9732" width="14.26953125" style="70" customWidth="1"/>
    <col min="9733" max="9735" width="14.7265625" style="70" customWidth="1"/>
    <col min="9736" max="9985" width="9.1796875" style="70"/>
    <col min="9986" max="9986" width="7.81640625" style="70" customWidth="1"/>
    <col min="9987" max="9987" width="14.7265625" style="70" customWidth="1"/>
    <col min="9988" max="9988" width="14.26953125" style="70" customWidth="1"/>
    <col min="9989" max="9991" width="14.7265625" style="70" customWidth="1"/>
    <col min="9992" max="10241" width="9.1796875" style="70"/>
    <col min="10242" max="10242" width="7.81640625" style="70" customWidth="1"/>
    <col min="10243" max="10243" width="14.7265625" style="70" customWidth="1"/>
    <col min="10244" max="10244" width="14.26953125" style="70" customWidth="1"/>
    <col min="10245" max="10247" width="14.7265625" style="70" customWidth="1"/>
    <col min="10248" max="10497" width="9.1796875" style="70"/>
    <col min="10498" max="10498" width="7.81640625" style="70" customWidth="1"/>
    <col min="10499" max="10499" width="14.7265625" style="70" customWidth="1"/>
    <col min="10500" max="10500" width="14.26953125" style="70" customWidth="1"/>
    <col min="10501" max="10503" width="14.7265625" style="70" customWidth="1"/>
    <col min="10504" max="10753" width="9.1796875" style="70"/>
    <col min="10754" max="10754" width="7.81640625" style="70" customWidth="1"/>
    <col min="10755" max="10755" width="14.7265625" style="70" customWidth="1"/>
    <col min="10756" max="10756" width="14.26953125" style="70" customWidth="1"/>
    <col min="10757" max="10759" width="14.7265625" style="70" customWidth="1"/>
    <col min="10760" max="11009" width="9.1796875" style="70"/>
    <col min="11010" max="11010" width="7.81640625" style="70" customWidth="1"/>
    <col min="11011" max="11011" width="14.7265625" style="70" customWidth="1"/>
    <col min="11012" max="11012" width="14.26953125" style="70" customWidth="1"/>
    <col min="11013" max="11015" width="14.7265625" style="70" customWidth="1"/>
    <col min="11016" max="11265" width="9.1796875" style="70"/>
    <col min="11266" max="11266" width="7.81640625" style="70" customWidth="1"/>
    <col min="11267" max="11267" width="14.7265625" style="70" customWidth="1"/>
    <col min="11268" max="11268" width="14.26953125" style="70" customWidth="1"/>
    <col min="11269" max="11271" width="14.7265625" style="70" customWidth="1"/>
    <col min="11272" max="11521" width="9.1796875" style="70"/>
    <col min="11522" max="11522" width="7.81640625" style="70" customWidth="1"/>
    <col min="11523" max="11523" width="14.7265625" style="70" customWidth="1"/>
    <col min="11524" max="11524" width="14.26953125" style="70" customWidth="1"/>
    <col min="11525" max="11527" width="14.7265625" style="70" customWidth="1"/>
    <col min="11528" max="11777" width="9.1796875" style="70"/>
    <col min="11778" max="11778" width="7.81640625" style="70" customWidth="1"/>
    <col min="11779" max="11779" width="14.7265625" style="70" customWidth="1"/>
    <col min="11780" max="11780" width="14.26953125" style="70" customWidth="1"/>
    <col min="11781" max="11783" width="14.7265625" style="70" customWidth="1"/>
    <col min="11784" max="12033" width="9.1796875" style="70"/>
    <col min="12034" max="12034" width="7.81640625" style="70" customWidth="1"/>
    <col min="12035" max="12035" width="14.7265625" style="70" customWidth="1"/>
    <col min="12036" max="12036" width="14.26953125" style="70" customWidth="1"/>
    <col min="12037" max="12039" width="14.7265625" style="70" customWidth="1"/>
    <col min="12040" max="12289" width="9.1796875" style="70"/>
    <col min="12290" max="12290" width="7.81640625" style="70" customWidth="1"/>
    <col min="12291" max="12291" width="14.7265625" style="70" customWidth="1"/>
    <col min="12292" max="12292" width="14.26953125" style="70" customWidth="1"/>
    <col min="12293" max="12295" width="14.7265625" style="70" customWidth="1"/>
    <col min="12296" max="12545" width="9.1796875" style="70"/>
    <col min="12546" max="12546" width="7.81640625" style="70" customWidth="1"/>
    <col min="12547" max="12547" width="14.7265625" style="70" customWidth="1"/>
    <col min="12548" max="12548" width="14.26953125" style="70" customWidth="1"/>
    <col min="12549" max="12551" width="14.7265625" style="70" customWidth="1"/>
    <col min="12552" max="12801" width="9.1796875" style="70"/>
    <col min="12802" max="12802" width="7.81640625" style="70" customWidth="1"/>
    <col min="12803" max="12803" width="14.7265625" style="70" customWidth="1"/>
    <col min="12804" max="12804" width="14.26953125" style="70" customWidth="1"/>
    <col min="12805" max="12807" width="14.7265625" style="70" customWidth="1"/>
    <col min="12808" max="13057" width="9.1796875" style="70"/>
    <col min="13058" max="13058" width="7.81640625" style="70" customWidth="1"/>
    <col min="13059" max="13059" width="14.7265625" style="70" customWidth="1"/>
    <col min="13060" max="13060" width="14.26953125" style="70" customWidth="1"/>
    <col min="13061" max="13063" width="14.7265625" style="70" customWidth="1"/>
    <col min="13064" max="13313" width="9.1796875" style="70"/>
    <col min="13314" max="13314" width="7.81640625" style="70" customWidth="1"/>
    <col min="13315" max="13315" width="14.7265625" style="70" customWidth="1"/>
    <col min="13316" max="13316" width="14.26953125" style="70" customWidth="1"/>
    <col min="13317" max="13319" width="14.7265625" style="70" customWidth="1"/>
    <col min="13320" max="13569" width="9.1796875" style="70"/>
    <col min="13570" max="13570" width="7.81640625" style="70" customWidth="1"/>
    <col min="13571" max="13571" width="14.7265625" style="70" customWidth="1"/>
    <col min="13572" max="13572" width="14.26953125" style="70" customWidth="1"/>
    <col min="13573" max="13575" width="14.7265625" style="70" customWidth="1"/>
    <col min="13576" max="13825" width="9.1796875" style="70"/>
    <col min="13826" max="13826" width="7.81640625" style="70" customWidth="1"/>
    <col min="13827" max="13827" width="14.7265625" style="70" customWidth="1"/>
    <col min="13828" max="13828" width="14.26953125" style="70" customWidth="1"/>
    <col min="13829" max="13831" width="14.7265625" style="70" customWidth="1"/>
    <col min="13832" max="14081" width="9.1796875" style="70"/>
    <col min="14082" max="14082" width="7.81640625" style="70" customWidth="1"/>
    <col min="14083" max="14083" width="14.7265625" style="70" customWidth="1"/>
    <col min="14084" max="14084" width="14.26953125" style="70" customWidth="1"/>
    <col min="14085" max="14087" width="14.7265625" style="70" customWidth="1"/>
    <col min="14088" max="14337" width="9.1796875" style="70"/>
    <col min="14338" max="14338" width="7.81640625" style="70" customWidth="1"/>
    <col min="14339" max="14339" width="14.7265625" style="70" customWidth="1"/>
    <col min="14340" max="14340" width="14.26953125" style="70" customWidth="1"/>
    <col min="14341" max="14343" width="14.7265625" style="70" customWidth="1"/>
    <col min="14344" max="14593" width="9.1796875" style="70"/>
    <col min="14594" max="14594" width="7.81640625" style="70" customWidth="1"/>
    <col min="14595" max="14595" width="14.7265625" style="70" customWidth="1"/>
    <col min="14596" max="14596" width="14.26953125" style="70" customWidth="1"/>
    <col min="14597" max="14599" width="14.7265625" style="70" customWidth="1"/>
    <col min="14600" max="14849" width="9.1796875" style="70"/>
    <col min="14850" max="14850" width="7.81640625" style="70" customWidth="1"/>
    <col min="14851" max="14851" width="14.7265625" style="70" customWidth="1"/>
    <col min="14852" max="14852" width="14.26953125" style="70" customWidth="1"/>
    <col min="14853" max="14855" width="14.7265625" style="70" customWidth="1"/>
    <col min="14856" max="15105" width="9.1796875" style="70"/>
    <col min="15106" max="15106" width="7.81640625" style="70" customWidth="1"/>
    <col min="15107" max="15107" width="14.7265625" style="70" customWidth="1"/>
    <col min="15108" max="15108" width="14.26953125" style="70" customWidth="1"/>
    <col min="15109" max="15111" width="14.7265625" style="70" customWidth="1"/>
    <col min="15112" max="15361" width="9.1796875" style="70"/>
    <col min="15362" max="15362" width="7.81640625" style="70" customWidth="1"/>
    <col min="15363" max="15363" width="14.7265625" style="70" customWidth="1"/>
    <col min="15364" max="15364" width="14.26953125" style="70" customWidth="1"/>
    <col min="15365" max="15367" width="14.7265625" style="70" customWidth="1"/>
    <col min="15368" max="15617" width="9.1796875" style="70"/>
    <col min="15618" max="15618" width="7.81640625" style="70" customWidth="1"/>
    <col min="15619" max="15619" width="14.7265625" style="70" customWidth="1"/>
    <col min="15620" max="15620" width="14.26953125" style="70" customWidth="1"/>
    <col min="15621" max="15623" width="14.7265625" style="70" customWidth="1"/>
    <col min="15624" max="15873" width="9.1796875" style="70"/>
    <col min="15874" max="15874" width="7.81640625" style="70" customWidth="1"/>
    <col min="15875" max="15875" width="14.7265625" style="70" customWidth="1"/>
    <col min="15876" max="15876" width="14.26953125" style="70" customWidth="1"/>
    <col min="15877" max="15879" width="14.7265625" style="70" customWidth="1"/>
    <col min="15880" max="16129" width="9.1796875" style="70"/>
    <col min="16130" max="16130" width="7.81640625" style="70" customWidth="1"/>
    <col min="16131" max="16131" width="14.7265625" style="70" customWidth="1"/>
    <col min="16132" max="16132" width="14.26953125" style="70" customWidth="1"/>
    <col min="16133" max="16135" width="14.7265625" style="70" customWidth="1"/>
    <col min="16136" max="16384" width="9.1796875" style="70"/>
  </cols>
  <sheetData>
    <row r="1" spans="1:13" x14ac:dyDescent="0.35">
      <c r="A1" s="68"/>
      <c r="B1" s="68"/>
      <c r="C1" s="68"/>
      <c r="D1" s="68"/>
      <c r="E1" s="68"/>
      <c r="F1" s="68"/>
      <c r="G1" s="69"/>
    </row>
    <row r="2" spans="1:13" x14ac:dyDescent="0.35">
      <c r="A2" s="68"/>
      <c r="B2" s="68"/>
      <c r="C2" s="68"/>
      <c r="D2" s="68"/>
      <c r="E2" s="68"/>
      <c r="F2" s="71"/>
      <c r="G2" s="72"/>
    </row>
    <row r="3" spans="1:13" x14ac:dyDescent="0.35">
      <c r="A3" s="68"/>
      <c r="B3" s="68"/>
      <c r="C3" s="68"/>
      <c r="D3" s="68"/>
      <c r="E3" s="68"/>
      <c r="F3" s="71"/>
      <c r="G3" s="72"/>
    </row>
    <row r="4" spans="1:13" ht="21" x14ac:dyDescent="0.5">
      <c r="A4" s="68"/>
      <c r="B4" s="73" t="s">
        <v>59</v>
      </c>
      <c r="C4" s="68"/>
      <c r="D4" s="68"/>
      <c r="E4" s="74"/>
      <c r="F4" s="75"/>
      <c r="G4" s="68"/>
      <c r="K4" s="76"/>
      <c r="L4" s="77"/>
    </row>
    <row r="5" spans="1:13" x14ac:dyDescent="0.35">
      <c r="A5" s="68"/>
      <c r="B5" s="68"/>
      <c r="C5" s="68"/>
      <c r="D5" s="68"/>
      <c r="E5" s="68"/>
      <c r="F5" s="75"/>
      <c r="G5" s="68"/>
      <c r="K5" s="78"/>
      <c r="L5" s="77"/>
    </row>
    <row r="6" spans="1:13" x14ac:dyDescent="0.35">
      <c r="A6" s="68"/>
      <c r="B6" s="79" t="s">
        <v>37</v>
      </c>
      <c r="C6" s="80"/>
      <c r="D6" s="81"/>
      <c r="E6" s="82">
        <v>44197</v>
      </c>
      <c r="F6" s="83"/>
      <c r="G6" s="68"/>
      <c r="K6" s="84"/>
      <c r="L6" s="84"/>
    </row>
    <row r="7" spans="1:13" x14ac:dyDescent="0.35">
      <c r="A7" s="68"/>
      <c r="B7" s="85" t="s">
        <v>38</v>
      </c>
      <c r="C7" s="86"/>
      <c r="E7" s="87">
        <v>24</v>
      </c>
      <c r="F7" s="88" t="s">
        <v>21</v>
      </c>
      <c r="G7" s="68"/>
      <c r="K7" s="89"/>
      <c r="L7" s="89"/>
    </row>
    <row r="8" spans="1:13" x14ac:dyDescent="0.35">
      <c r="A8" s="68"/>
      <c r="B8" s="85" t="s">
        <v>39</v>
      </c>
      <c r="C8" s="86"/>
      <c r="E8" s="87">
        <v>1823.28</v>
      </c>
      <c r="F8" s="88" t="s">
        <v>40</v>
      </c>
      <c r="G8" s="68"/>
      <c r="K8" s="89"/>
      <c r="L8" s="89"/>
    </row>
    <row r="9" spans="1:13" x14ac:dyDescent="0.35">
      <c r="A9" s="68"/>
      <c r="B9" s="85" t="s">
        <v>41</v>
      </c>
      <c r="C9" s="86"/>
      <c r="E9" s="90">
        <v>1</v>
      </c>
      <c r="F9" s="88"/>
      <c r="G9" s="68"/>
      <c r="K9" s="91"/>
      <c r="L9" s="91"/>
    </row>
    <row r="10" spans="1:13" x14ac:dyDescent="0.35">
      <c r="A10" s="68"/>
      <c r="B10" s="85" t="s">
        <v>42</v>
      </c>
      <c r="C10" s="86"/>
      <c r="D10" s="92">
        <f>E6-1</f>
        <v>44196</v>
      </c>
      <c r="E10" s="93">
        <f>E8</f>
        <v>1823.28</v>
      </c>
      <c r="F10" s="88" t="s">
        <v>40</v>
      </c>
      <c r="G10" s="68"/>
      <c r="K10" s="91"/>
      <c r="L10" s="91"/>
    </row>
    <row r="11" spans="1:13" x14ac:dyDescent="0.35">
      <c r="A11" s="68"/>
      <c r="B11" s="85" t="s">
        <v>43</v>
      </c>
      <c r="C11" s="86"/>
      <c r="D11" s="112">
        <f>EDATE(D10,E7)</f>
        <v>44926</v>
      </c>
      <c r="E11" s="93">
        <v>0</v>
      </c>
      <c r="F11" s="88" t="s">
        <v>40</v>
      </c>
      <c r="G11" s="68"/>
      <c r="K11" s="89"/>
      <c r="L11" s="89"/>
      <c r="M11" s="91"/>
    </row>
    <row r="12" spans="1:13" x14ac:dyDescent="0.35">
      <c r="A12" s="68"/>
      <c r="B12" s="94" t="s">
        <v>60</v>
      </c>
      <c r="C12" s="95"/>
      <c r="D12" s="96"/>
      <c r="E12" s="113">
        <v>0.03</v>
      </c>
      <c r="F12" s="98"/>
      <c r="G12" s="99"/>
      <c r="K12" s="89"/>
      <c r="L12" s="89"/>
      <c r="M12" s="91"/>
    </row>
    <row r="13" spans="1:13" x14ac:dyDescent="0.35">
      <c r="A13" s="68"/>
      <c r="B13" s="100"/>
      <c r="C13" s="86"/>
      <c r="E13" s="101"/>
      <c r="F13" s="100"/>
      <c r="G13" s="99"/>
      <c r="K13" s="89"/>
      <c r="L13" s="89"/>
      <c r="M13" s="91"/>
    </row>
    <row r="14" spans="1:13" x14ac:dyDescent="0.35">
      <c r="K14" s="89"/>
      <c r="L14" s="89"/>
      <c r="M14" s="91"/>
    </row>
    <row r="15" spans="1:13" ht="15" thickBot="1" x14ac:dyDescent="0.4">
      <c r="A15" s="102" t="s">
        <v>45</v>
      </c>
      <c r="B15" s="102" t="s">
        <v>46</v>
      </c>
      <c r="C15" s="102" t="s">
        <v>47</v>
      </c>
      <c r="D15" s="102" t="s">
        <v>48</v>
      </c>
      <c r="E15" s="102" t="s">
        <v>49</v>
      </c>
      <c r="F15" s="102" t="s">
        <v>50</v>
      </c>
      <c r="G15" s="102" t="s">
        <v>51</v>
      </c>
      <c r="K15" s="89"/>
      <c r="L15" s="89"/>
      <c r="M15" s="91"/>
    </row>
    <row r="16" spans="1:13" x14ac:dyDescent="0.35">
      <c r="A16" s="103">
        <f>E6</f>
        <v>44197</v>
      </c>
      <c r="B16" s="86">
        <v>1</v>
      </c>
      <c r="C16" s="75">
        <f>E10</f>
        <v>1823.28</v>
      </c>
      <c r="D16" s="104">
        <f>ROUND(C16*$E$12/12,3)</f>
        <v>4.5579999999999998</v>
      </c>
      <c r="E16" s="104">
        <f>PPMT($E$12/12,B16,$E$7,-$E$10,$E$11,0)</f>
        <v>73.808584178085056</v>
      </c>
      <c r="F16" s="104">
        <f>ROUND(PMT($E$12/12,E7,-E10,E11),3)</f>
        <v>78.367000000000004</v>
      </c>
      <c r="G16" s="104">
        <f>ROUND(C16-E16,3)</f>
        <v>1749.471</v>
      </c>
      <c r="K16" s="89"/>
      <c r="L16" s="89"/>
      <c r="M16" s="91"/>
    </row>
    <row r="17" spans="1:13" x14ac:dyDescent="0.35">
      <c r="A17" s="103">
        <f>EDATE(A16,1)</f>
        <v>44228</v>
      </c>
      <c r="B17" s="86">
        <v>2</v>
      </c>
      <c r="C17" s="75">
        <f>G16</f>
        <v>1749.471</v>
      </c>
      <c r="D17" s="104">
        <f t="shared" ref="D17:D39" si="0">ROUND(C17*$E$12/12,3)</f>
        <v>4.3739999999999997</v>
      </c>
      <c r="E17" s="104">
        <f>PPMT($E$12/12,B17,$E$7,-$E$10,$E$11,0)</f>
        <v>73.993105638530267</v>
      </c>
      <c r="F17" s="104">
        <f>F16</f>
        <v>78.367000000000004</v>
      </c>
      <c r="G17" s="104">
        <f>ROUND(C17-E17,3)</f>
        <v>1675.4780000000001</v>
      </c>
      <c r="K17" s="89"/>
      <c r="L17" s="89"/>
      <c r="M17" s="91"/>
    </row>
    <row r="18" spans="1:13" x14ac:dyDescent="0.35">
      <c r="A18" s="103">
        <f>EDATE(A17,1)</f>
        <v>44256</v>
      </c>
      <c r="B18" s="86">
        <v>3</v>
      </c>
      <c r="C18" s="75">
        <f t="shared" ref="C18:C39" si="1">G17</f>
        <v>1675.4780000000001</v>
      </c>
      <c r="D18" s="104">
        <f t="shared" si="0"/>
        <v>4.1890000000000001</v>
      </c>
      <c r="E18" s="104">
        <f>PPMT($E$12/12,B18,$E$7,-$E$10,$E$11,0)</f>
        <v>74.178088402626585</v>
      </c>
      <c r="F18" s="104">
        <f t="shared" ref="F18:F39" si="2">F17</f>
        <v>78.367000000000004</v>
      </c>
      <c r="G18" s="104">
        <f>ROUND(C18-E18,3)</f>
        <v>1601.3</v>
      </c>
      <c r="K18" s="89"/>
      <c r="L18" s="89"/>
      <c r="M18" s="91"/>
    </row>
    <row r="19" spans="1:13" x14ac:dyDescent="0.35">
      <c r="A19" s="103">
        <f t="shared" ref="A19:A39" si="3">EDATE(A18,1)</f>
        <v>44287</v>
      </c>
      <c r="B19" s="86">
        <v>4</v>
      </c>
      <c r="C19" s="75">
        <f t="shared" si="1"/>
        <v>1601.3</v>
      </c>
      <c r="D19" s="104">
        <f t="shared" si="0"/>
        <v>4.0030000000000001</v>
      </c>
      <c r="E19" s="104">
        <f t="shared" ref="E19" si="4">PPMT($E$12/12,B19,$E$7,-$E$10,$E$11,0)</f>
        <v>74.36353362363316</v>
      </c>
      <c r="F19" s="104">
        <f t="shared" si="2"/>
        <v>78.367000000000004</v>
      </c>
      <c r="G19" s="104">
        <f t="shared" ref="G19:G39" si="5">ROUND(C19-E19,3)</f>
        <v>1526.9359999999999</v>
      </c>
      <c r="K19" s="89"/>
      <c r="L19" s="89"/>
      <c r="M19" s="91"/>
    </row>
    <row r="20" spans="1:13" x14ac:dyDescent="0.35">
      <c r="A20" s="103">
        <f t="shared" si="3"/>
        <v>44317</v>
      </c>
      <c r="B20" s="86">
        <v>5</v>
      </c>
      <c r="C20" s="75">
        <f t="shared" si="1"/>
        <v>1526.9359999999999</v>
      </c>
      <c r="D20" s="104">
        <f t="shared" si="0"/>
        <v>3.8170000000000002</v>
      </c>
      <c r="E20" s="104">
        <f>PPMT($E$12/12,B20,$E$7,-$E$10,$E$11,0)</f>
        <v>74.549442457692237</v>
      </c>
      <c r="F20" s="104">
        <f t="shared" si="2"/>
        <v>78.367000000000004</v>
      </c>
      <c r="G20" s="104">
        <f t="shared" si="5"/>
        <v>1452.3869999999999</v>
      </c>
      <c r="K20" s="89"/>
      <c r="L20" s="89"/>
      <c r="M20" s="91"/>
    </row>
    <row r="21" spans="1:13" x14ac:dyDescent="0.35">
      <c r="A21" s="103">
        <f t="shared" si="3"/>
        <v>44348</v>
      </c>
      <c r="B21" s="86">
        <v>6</v>
      </c>
      <c r="C21" s="75">
        <f t="shared" si="1"/>
        <v>1452.3869999999999</v>
      </c>
      <c r="D21" s="104">
        <f t="shared" si="0"/>
        <v>3.6309999999999998</v>
      </c>
      <c r="E21" s="104">
        <f t="shared" ref="E21:E39" si="6">PPMT($E$12/12,B21,$E$7,-$E$10,$E$11,0)</f>
        <v>74.735816063836467</v>
      </c>
      <c r="F21" s="104">
        <f t="shared" si="2"/>
        <v>78.367000000000004</v>
      </c>
      <c r="G21" s="104">
        <f t="shared" si="5"/>
        <v>1377.6510000000001</v>
      </c>
      <c r="K21" s="89"/>
      <c r="L21" s="89"/>
      <c r="M21" s="91"/>
    </row>
    <row r="22" spans="1:13" x14ac:dyDescent="0.35">
      <c r="A22" s="103">
        <f t="shared" si="3"/>
        <v>44378</v>
      </c>
      <c r="B22" s="86">
        <v>7</v>
      </c>
      <c r="C22" s="75">
        <f t="shared" si="1"/>
        <v>1377.6510000000001</v>
      </c>
      <c r="D22" s="104">
        <f t="shared" si="0"/>
        <v>3.444</v>
      </c>
      <c r="E22" s="104">
        <f t="shared" si="6"/>
        <v>74.922655603996063</v>
      </c>
      <c r="F22" s="104">
        <f t="shared" si="2"/>
        <v>78.367000000000004</v>
      </c>
      <c r="G22" s="104">
        <f t="shared" si="5"/>
        <v>1302.7280000000001</v>
      </c>
      <c r="K22" s="89"/>
      <c r="L22" s="89"/>
      <c r="M22" s="91"/>
    </row>
    <row r="23" spans="1:13" x14ac:dyDescent="0.35">
      <c r="A23" s="103">
        <f>EDATE(A22,1)</f>
        <v>44409</v>
      </c>
      <c r="B23" s="86">
        <v>8</v>
      </c>
      <c r="C23" s="75">
        <f t="shared" si="1"/>
        <v>1302.7280000000001</v>
      </c>
      <c r="D23" s="104">
        <f t="shared" si="0"/>
        <v>3.2570000000000001</v>
      </c>
      <c r="E23" s="104">
        <f t="shared" si="6"/>
        <v>75.109962243006052</v>
      </c>
      <c r="F23" s="104">
        <f t="shared" si="2"/>
        <v>78.367000000000004</v>
      </c>
      <c r="G23" s="104">
        <f t="shared" si="5"/>
        <v>1227.6179999999999</v>
      </c>
      <c r="K23" s="89"/>
      <c r="L23" s="89"/>
      <c r="M23" s="91"/>
    </row>
    <row r="24" spans="1:13" x14ac:dyDescent="0.35">
      <c r="A24" s="103">
        <f t="shared" si="3"/>
        <v>44440</v>
      </c>
      <c r="B24" s="86">
        <v>9</v>
      </c>
      <c r="C24" s="75">
        <f t="shared" si="1"/>
        <v>1227.6179999999999</v>
      </c>
      <c r="D24" s="104">
        <f t="shared" si="0"/>
        <v>3.069</v>
      </c>
      <c r="E24" s="104">
        <f t="shared" si="6"/>
        <v>75.297737148613564</v>
      </c>
      <c r="F24" s="104">
        <f t="shared" si="2"/>
        <v>78.367000000000004</v>
      </c>
      <c r="G24" s="104">
        <f t="shared" si="5"/>
        <v>1152.32</v>
      </c>
      <c r="K24" s="89"/>
      <c r="L24" s="89"/>
      <c r="M24" s="91"/>
    </row>
    <row r="25" spans="1:13" x14ac:dyDescent="0.35">
      <c r="A25" s="103">
        <f t="shared" si="3"/>
        <v>44470</v>
      </c>
      <c r="B25" s="86">
        <v>10</v>
      </c>
      <c r="C25" s="75">
        <f t="shared" si="1"/>
        <v>1152.32</v>
      </c>
      <c r="D25" s="104">
        <f t="shared" si="0"/>
        <v>2.8809999999999998</v>
      </c>
      <c r="E25" s="104">
        <f t="shared" si="6"/>
        <v>75.485981491485106</v>
      </c>
      <c r="F25" s="104">
        <f t="shared" si="2"/>
        <v>78.367000000000004</v>
      </c>
      <c r="G25" s="104">
        <f t="shared" si="5"/>
        <v>1076.8340000000001</v>
      </c>
    </row>
    <row r="26" spans="1:13" x14ac:dyDescent="0.35">
      <c r="A26" s="103">
        <f t="shared" si="3"/>
        <v>44501</v>
      </c>
      <c r="B26" s="86">
        <v>11</v>
      </c>
      <c r="C26" s="75">
        <f t="shared" si="1"/>
        <v>1076.8340000000001</v>
      </c>
      <c r="D26" s="104">
        <f t="shared" si="0"/>
        <v>2.6920000000000002</v>
      </c>
      <c r="E26" s="104">
        <f t="shared" si="6"/>
        <v>75.674696445213826</v>
      </c>
      <c r="F26" s="104">
        <f t="shared" si="2"/>
        <v>78.367000000000004</v>
      </c>
      <c r="G26" s="104">
        <f t="shared" si="5"/>
        <v>1001.159</v>
      </c>
    </row>
    <row r="27" spans="1:13" x14ac:dyDescent="0.35">
      <c r="A27" s="103">
        <f t="shared" si="3"/>
        <v>44531</v>
      </c>
      <c r="B27" s="86">
        <v>12</v>
      </c>
      <c r="C27" s="75">
        <f t="shared" si="1"/>
        <v>1001.159</v>
      </c>
      <c r="D27" s="104">
        <f t="shared" si="0"/>
        <v>2.5030000000000001</v>
      </c>
      <c r="E27" s="104">
        <f t="shared" si="6"/>
        <v>75.863883186326845</v>
      </c>
      <c r="F27" s="104">
        <f t="shared" si="2"/>
        <v>78.367000000000004</v>
      </c>
      <c r="G27" s="104">
        <f t="shared" si="5"/>
        <v>925.29499999999996</v>
      </c>
    </row>
    <row r="28" spans="1:13" x14ac:dyDescent="0.35">
      <c r="A28" s="103">
        <f t="shared" si="3"/>
        <v>44562</v>
      </c>
      <c r="B28" s="86">
        <v>13</v>
      </c>
      <c r="C28" s="75">
        <f t="shared" si="1"/>
        <v>925.29499999999996</v>
      </c>
      <c r="D28" s="104">
        <f t="shared" si="0"/>
        <v>2.3130000000000002</v>
      </c>
      <c r="E28" s="104">
        <f t="shared" si="6"/>
        <v>76.053542894292676</v>
      </c>
      <c r="F28" s="104">
        <f t="shared" si="2"/>
        <v>78.367000000000004</v>
      </c>
      <c r="G28" s="104">
        <f t="shared" si="5"/>
        <v>849.24099999999999</v>
      </c>
    </row>
    <row r="29" spans="1:13" x14ac:dyDescent="0.35">
      <c r="A29" s="103">
        <f t="shared" si="3"/>
        <v>44593</v>
      </c>
      <c r="B29" s="86">
        <v>14</v>
      </c>
      <c r="C29" s="75">
        <f t="shared" si="1"/>
        <v>849.24099999999999</v>
      </c>
      <c r="D29" s="104">
        <f t="shared" si="0"/>
        <v>2.1230000000000002</v>
      </c>
      <c r="E29" s="104">
        <f t="shared" si="6"/>
        <v>76.243676751528398</v>
      </c>
      <c r="F29" s="104">
        <f t="shared" si="2"/>
        <v>78.367000000000004</v>
      </c>
      <c r="G29" s="104">
        <f t="shared" si="5"/>
        <v>772.99699999999996</v>
      </c>
    </row>
    <row r="30" spans="1:13" x14ac:dyDescent="0.35">
      <c r="A30" s="103">
        <f t="shared" si="3"/>
        <v>44621</v>
      </c>
      <c r="B30" s="86">
        <v>15</v>
      </c>
      <c r="C30" s="75">
        <f t="shared" si="1"/>
        <v>772.99699999999996</v>
      </c>
      <c r="D30" s="104">
        <f t="shared" si="0"/>
        <v>1.9319999999999999</v>
      </c>
      <c r="E30" s="104">
        <f t="shared" si="6"/>
        <v>76.434285943407218</v>
      </c>
      <c r="F30" s="104">
        <f t="shared" si="2"/>
        <v>78.367000000000004</v>
      </c>
      <c r="G30" s="104">
        <f t="shared" si="5"/>
        <v>696.56299999999999</v>
      </c>
    </row>
    <row r="31" spans="1:13" x14ac:dyDescent="0.35">
      <c r="A31" s="103">
        <f t="shared" si="3"/>
        <v>44652</v>
      </c>
      <c r="B31" s="86">
        <v>16</v>
      </c>
      <c r="C31" s="75">
        <f t="shared" si="1"/>
        <v>696.56299999999999</v>
      </c>
      <c r="D31" s="104">
        <f t="shared" si="0"/>
        <v>1.7410000000000001</v>
      </c>
      <c r="E31" s="104">
        <f t="shared" si="6"/>
        <v>76.625371658265735</v>
      </c>
      <c r="F31" s="104">
        <f t="shared" si="2"/>
        <v>78.367000000000004</v>
      </c>
      <c r="G31" s="104">
        <f t="shared" si="5"/>
        <v>619.93799999999999</v>
      </c>
    </row>
    <row r="32" spans="1:13" x14ac:dyDescent="0.35">
      <c r="A32" s="103">
        <f t="shared" si="3"/>
        <v>44682</v>
      </c>
      <c r="B32" s="86">
        <v>17</v>
      </c>
      <c r="C32" s="75">
        <f t="shared" si="1"/>
        <v>619.93799999999999</v>
      </c>
      <c r="D32" s="104">
        <f t="shared" si="0"/>
        <v>1.55</v>
      </c>
      <c r="E32" s="104">
        <f t="shared" si="6"/>
        <v>76.816935087411409</v>
      </c>
      <c r="F32" s="104">
        <f t="shared" si="2"/>
        <v>78.367000000000004</v>
      </c>
      <c r="G32" s="104">
        <f t="shared" si="5"/>
        <v>543.12099999999998</v>
      </c>
    </row>
    <row r="33" spans="1:7" x14ac:dyDescent="0.35">
      <c r="A33" s="103">
        <f t="shared" si="3"/>
        <v>44713</v>
      </c>
      <c r="B33" s="86">
        <v>18</v>
      </c>
      <c r="C33" s="75">
        <f t="shared" si="1"/>
        <v>543.12099999999998</v>
      </c>
      <c r="D33" s="104">
        <f t="shared" si="0"/>
        <v>1.3580000000000001</v>
      </c>
      <c r="E33" s="104">
        <f t="shared" si="6"/>
        <v>77.008977425129942</v>
      </c>
      <c r="F33" s="104">
        <f t="shared" si="2"/>
        <v>78.367000000000004</v>
      </c>
      <c r="G33" s="104">
        <f t="shared" si="5"/>
        <v>466.11200000000002</v>
      </c>
    </row>
    <row r="34" spans="1:7" x14ac:dyDescent="0.35">
      <c r="A34" s="103">
        <f t="shared" si="3"/>
        <v>44743</v>
      </c>
      <c r="B34" s="86">
        <v>19</v>
      </c>
      <c r="C34" s="75">
        <f t="shared" si="1"/>
        <v>466.11200000000002</v>
      </c>
      <c r="D34" s="104">
        <f t="shared" si="0"/>
        <v>1.165</v>
      </c>
      <c r="E34" s="104">
        <f t="shared" si="6"/>
        <v>77.20149986869275</v>
      </c>
      <c r="F34" s="104">
        <f t="shared" si="2"/>
        <v>78.367000000000004</v>
      </c>
      <c r="G34" s="104">
        <f t="shared" si="5"/>
        <v>388.911</v>
      </c>
    </row>
    <row r="35" spans="1:7" x14ac:dyDescent="0.35">
      <c r="A35" s="103">
        <f t="shared" si="3"/>
        <v>44774</v>
      </c>
      <c r="B35" s="86">
        <v>20</v>
      </c>
      <c r="C35" s="75">
        <f t="shared" si="1"/>
        <v>388.911</v>
      </c>
      <c r="D35" s="104">
        <f t="shared" si="0"/>
        <v>0.97199999999999998</v>
      </c>
      <c r="E35" s="104">
        <f t="shared" si="6"/>
        <v>77.394503618364496</v>
      </c>
      <c r="F35" s="104">
        <f t="shared" si="2"/>
        <v>78.367000000000004</v>
      </c>
      <c r="G35" s="104">
        <f t="shared" si="5"/>
        <v>311.51600000000002</v>
      </c>
    </row>
    <row r="36" spans="1:7" x14ac:dyDescent="0.35">
      <c r="A36" s="103">
        <f t="shared" si="3"/>
        <v>44805</v>
      </c>
      <c r="B36" s="86">
        <v>21</v>
      </c>
      <c r="C36" s="75">
        <f t="shared" si="1"/>
        <v>311.51600000000002</v>
      </c>
      <c r="D36" s="104">
        <f t="shared" si="0"/>
        <v>0.77900000000000003</v>
      </c>
      <c r="E36" s="104">
        <f t="shared" si="6"/>
        <v>77.587989877410394</v>
      </c>
      <c r="F36" s="104">
        <f t="shared" si="2"/>
        <v>78.367000000000004</v>
      </c>
      <c r="G36" s="104">
        <f t="shared" si="5"/>
        <v>233.928</v>
      </c>
    </row>
    <row r="37" spans="1:7" x14ac:dyDescent="0.35">
      <c r="A37" s="103">
        <f t="shared" si="3"/>
        <v>44835</v>
      </c>
      <c r="B37" s="86">
        <v>22</v>
      </c>
      <c r="C37" s="75">
        <f t="shared" si="1"/>
        <v>233.928</v>
      </c>
      <c r="D37" s="104">
        <f t="shared" si="0"/>
        <v>0.58499999999999996</v>
      </c>
      <c r="E37" s="104">
        <f t="shared" si="6"/>
        <v>77.781959852103924</v>
      </c>
      <c r="F37" s="104">
        <f t="shared" si="2"/>
        <v>78.367000000000004</v>
      </c>
      <c r="G37" s="104">
        <f t="shared" si="5"/>
        <v>156.14599999999999</v>
      </c>
    </row>
    <row r="38" spans="1:7" x14ac:dyDescent="0.35">
      <c r="A38" s="103">
        <f t="shared" si="3"/>
        <v>44866</v>
      </c>
      <c r="B38" s="86">
        <v>23</v>
      </c>
      <c r="C38" s="75">
        <f t="shared" si="1"/>
        <v>156.14599999999999</v>
      </c>
      <c r="D38" s="104">
        <f t="shared" si="0"/>
        <v>0.39</v>
      </c>
      <c r="E38" s="104">
        <f t="shared" si="6"/>
        <v>77.976414751734183</v>
      </c>
      <c r="F38" s="104">
        <f t="shared" si="2"/>
        <v>78.367000000000004</v>
      </c>
      <c r="G38" s="104">
        <f t="shared" si="5"/>
        <v>78.17</v>
      </c>
    </row>
    <row r="39" spans="1:7" x14ac:dyDescent="0.35">
      <c r="A39" s="103">
        <f t="shared" si="3"/>
        <v>44896</v>
      </c>
      <c r="B39" s="86">
        <v>24</v>
      </c>
      <c r="C39" s="75">
        <f t="shared" si="1"/>
        <v>78.17</v>
      </c>
      <c r="D39" s="104">
        <f t="shared" si="0"/>
        <v>0.19500000000000001</v>
      </c>
      <c r="E39" s="104">
        <f t="shared" si="6"/>
        <v>78.171355788613525</v>
      </c>
      <c r="F39" s="104">
        <f t="shared" si="2"/>
        <v>78.367000000000004</v>
      </c>
      <c r="G39" s="114">
        <f t="shared" si="5"/>
        <v>-1E-3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2F67358-632E-4F7D-93D9-9AFC13E7783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b75d5ef-9f4b-4445-abe8-84a77c2928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</vt:lpstr>
      <vt:lpstr>Annuiteetgraafik (lisa 6.2)</vt:lpstr>
      <vt:lpstr>Annuiteetgraafik (lisa 6.3)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Käthlyn Salk</cp:lastModifiedBy>
  <cp:lastPrinted>2010-12-22T22:08:13Z</cp:lastPrinted>
  <dcterms:created xsi:type="dcterms:W3CDTF">2009-11-20T06:24:07Z</dcterms:created>
  <dcterms:modified xsi:type="dcterms:W3CDTF">2021-04-14T06:53:16Z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